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33674\OneDrive - EEDF\Documents\Plateformes\2023\GAF 2023 2024\10 - Budget prévisionnel\"/>
    </mc:Choice>
  </mc:AlternateContent>
  <xr:revisionPtr revIDLastSave="0" documentId="13_ncr:1_{9E306C6E-7AC3-4965-B631-0F67568CE619}" xr6:coauthVersionLast="47" xr6:coauthVersionMax="47" xr10:uidLastSave="{00000000-0000-0000-0000-000000000000}"/>
  <bookViews>
    <workbookView xWindow="-120" yWindow="-120" windowWidth="29040" windowHeight="15720" tabRatio="785" xr2:uid="{00000000-000D-0000-FFFF-FFFF00000000}"/>
  </bookViews>
  <sheets>
    <sheet name="Mode d'emploi" sheetId="1" r:id="rId1"/>
    <sheet name="Infos prépa Activité d'année" sheetId="23" r:id="rId2"/>
    <sheet name="ACTIVITES D'ANNEE" sheetId="6" r:id="rId3"/>
    <sheet name="Infos prepa Fonctionnement" sheetId="22" r:id="rId4"/>
    <sheet name="FONCTIONNEMENT" sheetId="8" r:id="rId5"/>
    <sheet name="Camp d'été 1" sheetId="12" r:id="rId6"/>
    <sheet name="Camp d'été 2" sheetId="24" r:id="rId7"/>
    <sheet name="Camp d'été 3" sheetId="25" r:id="rId8"/>
    <sheet name="Camp d'été 4" sheetId="26" r:id="rId9"/>
    <sheet name="CUMUL CAMPS" sheetId="21" r:id="rId10"/>
    <sheet name="Budget Prévisionnel de l'année" sheetId="10" r:id="rId11"/>
  </sheets>
  <definedNames>
    <definedName name="Excel_BuiltIn_Print_Area" localSheetId="10">'Budget Prévisionnel de l''année'!$A$1:$I$55</definedName>
    <definedName name="_xlnm.Print_Area" localSheetId="5">'Camp d''été 1'!$A$1:$H$53</definedName>
    <definedName name="_xlnm.Print_Area" localSheetId="6">'Camp d''été 2'!$A$1:$H$53</definedName>
    <definedName name="_xlnm.Print_Area" localSheetId="7">'Camp d''été 3'!$A$1:$H$53</definedName>
    <definedName name="_xlnm.Print_Area" localSheetId="8">'Camp d''été 4'!$A$1:$H$53</definedName>
    <definedName name="_xlnm.Print_Area" localSheetId="9">'CUMUL CAMPS'!$A$1:$H$51</definedName>
    <definedName name="_xlnm.Print_Area" localSheetId="1">'Infos prépa Activité d''année'!$A$1:$K$22</definedName>
  </definedNames>
  <calcPr calcId="191029"/>
</workbook>
</file>

<file path=xl/calcChain.xml><?xml version="1.0" encoding="utf-8"?>
<calcChain xmlns="http://schemas.openxmlformats.org/spreadsheetml/2006/main">
  <c r="D35" i="12" l="1"/>
  <c r="B28" i="8"/>
  <c r="E18" i="6"/>
  <c r="D18" i="6"/>
  <c r="C18" i="6"/>
  <c r="B18" i="6"/>
  <c r="E32" i="10"/>
  <c r="D33" i="26"/>
  <c r="D33" i="25"/>
  <c r="D33" i="24"/>
  <c r="H35" i="12"/>
  <c r="D33" i="12"/>
  <c r="D33" i="21" s="1"/>
  <c r="E30" i="10" s="1"/>
  <c r="E24" i="10" s="1"/>
  <c r="B42" i="12"/>
  <c r="C24" i="6"/>
  <c r="D24" i="6"/>
  <c r="E24" i="6"/>
  <c r="F39" i="10"/>
  <c r="J7" i="10"/>
  <c r="D22" i="8"/>
  <c r="D14" i="21"/>
  <c r="C14" i="21"/>
  <c r="B14" i="21"/>
  <c r="D13" i="21"/>
  <c r="C13" i="21"/>
  <c r="B13" i="21"/>
  <c r="C10" i="21"/>
  <c r="D10" i="21"/>
  <c r="B10" i="21"/>
  <c r="B33" i="6" l="1"/>
  <c r="B24" i="6" s="1"/>
  <c r="D20" i="8" l="1"/>
  <c r="J38" i="10" s="1"/>
  <c r="L38" i="10" s="1"/>
  <c r="D32" i="12"/>
  <c r="D34" i="12"/>
  <c r="D42" i="10"/>
  <c r="B29" i="8"/>
  <c r="D39" i="10" s="1"/>
  <c r="C32" i="22"/>
  <c r="E23" i="6"/>
  <c r="L12" i="23"/>
  <c r="L11" i="23"/>
  <c r="I11" i="23"/>
  <c r="I12" i="23"/>
  <c r="D23" i="6"/>
  <c r="C33" i="6"/>
  <c r="F25" i="6"/>
  <c r="F26" i="6"/>
  <c r="C11" i="23"/>
  <c r="C12" i="23"/>
  <c r="C23" i="6"/>
  <c r="E33" i="6"/>
  <c r="D33" i="6"/>
  <c r="B23" i="6"/>
  <c r="F18" i="6" s="1"/>
  <c r="C40" i="10" s="1"/>
  <c r="F9" i="6"/>
  <c r="F11" i="6"/>
  <c r="F13" i="6"/>
  <c r="F14" i="6"/>
  <c r="F16" i="6"/>
  <c r="F17" i="6"/>
  <c r="E15" i="6"/>
  <c r="E10" i="6"/>
  <c r="E8" i="6"/>
  <c r="E7" i="6"/>
  <c r="E6" i="6"/>
  <c r="D15" i="6"/>
  <c r="D10" i="6"/>
  <c r="D8" i="6"/>
  <c r="D7" i="6"/>
  <c r="D6" i="6"/>
  <c r="C15" i="6"/>
  <c r="C12" i="6"/>
  <c r="C10" i="6"/>
  <c r="C8" i="6"/>
  <c r="C7" i="6"/>
  <c r="C6" i="6"/>
  <c r="B15" i="6"/>
  <c r="B10" i="6"/>
  <c r="B8" i="6"/>
  <c r="B6" i="6"/>
  <c r="B7" i="6"/>
  <c r="D19" i="6" l="1"/>
  <c r="D34" i="6" s="1"/>
  <c r="E19" i="6"/>
  <c r="E34" i="6" s="1"/>
  <c r="C19" i="6"/>
  <c r="C34" i="6" s="1"/>
  <c r="F10" i="6"/>
  <c r="E27" i="6"/>
  <c r="D27" i="6"/>
  <c r="F24" i="6"/>
  <c r="F23" i="6"/>
  <c r="C27" i="6"/>
  <c r="B27" i="6"/>
  <c r="B35" i="6" s="1"/>
  <c r="F15" i="6"/>
  <c r="F6" i="6"/>
  <c r="F7" i="6"/>
  <c r="F8" i="6"/>
  <c r="B12" i="6"/>
  <c r="B19" i="6" s="1"/>
  <c r="B29" i="6" l="1"/>
  <c r="C8" i="10"/>
  <c r="F12" i="6"/>
  <c r="F19" i="6" s="1"/>
  <c r="C29" i="6"/>
  <c r="C35" i="6"/>
  <c r="C36" i="6" s="1"/>
  <c r="D35" i="6"/>
  <c r="D36" i="6" s="1"/>
  <c r="D37" i="6" s="1"/>
  <c r="D29" i="6"/>
  <c r="E35" i="6"/>
  <c r="E36" i="6" s="1"/>
  <c r="E37" i="6" s="1"/>
  <c r="E29" i="6"/>
  <c r="F27" i="6"/>
  <c r="B34" i="6"/>
  <c r="B36" i="6" s="1"/>
  <c r="B24" i="8"/>
  <c r="D30" i="10" s="1"/>
  <c r="B32" i="22"/>
  <c r="I39" i="10"/>
  <c r="I11" i="10"/>
  <c r="C38" i="10"/>
  <c r="C29" i="10"/>
  <c r="C27" i="10"/>
  <c r="C18" i="10"/>
  <c r="C13" i="10"/>
  <c r="C15" i="10"/>
  <c r="B22" i="8"/>
  <c r="B13" i="22"/>
  <c r="D21" i="12"/>
  <c r="C17" i="10" l="1"/>
  <c r="B37" i="6"/>
  <c r="C37" i="6"/>
  <c r="F29" i="6"/>
  <c r="E51" i="26"/>
  <c r="E46" i="26"/>
  <c r="E49" i="26" s="1"/>
  <c r="E45" i="26"/>
  <c r="D45" i="26"/>
  <c r="E44" i="26"/>
  <c r="D44" i="26"/>
  <c r="E42" i="26"/>
  <c r="B42" i="26"/>
  <c r="D42" i="26" s="1"/>
  <c r="E41" i="26"/>
  <c r="D41" i="26"/>
  <c r="E36" i="26"/>
  <c r="E50" i="26" s="1"/>
  <c r="H35" i="26"/>
  <c r="C25" i="26" s="1"/>
  <c r="D25" i="26" s="1"/>
  <c r="E34" i="26"/>
  <c r="D34" i="26"/>
  <c r="E32" i="26"/>
  <c r="D32" i="26"/>
  <c r="E31" i="26"/>
  <c r="D31" i="26"/>
  <c r="E30" i="26"/>
  <c r="D30" i="26"/>
  <c r="E29" i="26"/>
  <c r="D29" i="26"/>
  <c r="E28" i="26"/>
  <c r="D28" i="26"/>
  <c r="E27" i="26"/>
  <c r="D27" i="26"/>
  <c r="E26" i="26"/>
  <c r="D26" i="26"/>
  <c r="H25" i="26"/>
  <c r="C22" i="26" s="1"/>
  <c r="D22" i="26" s="1"/>
  <c r="E25" i="26"/>
  <c r="E24" i="26"/>
  <c r="D24" i="26"/>
  <c r="E23" i="26"/>
  <c r="D23" i="26"/>
  <c r="E22" i="26"/>
  <c r="E21" i="26"/>
  <c r="D21" i="26"/>
  <c r="E20" i="26"/>
  <c r="D20" i="26"/>
  <c r="E19" i="26"/>
  <c r="D19" i="26"/>
  <c r="E18" i="26"/>
  <c r="H16" i="26"/>
  <c r="C18" i="26" s="1"/>
  <c r="D18" i="26" s="1"/>
  <c r="B3" i="26"/>
  <c r="D45" i="25"/>
  <c r="E45" i="25" s="1"/>
  <c r="E44" i="25"/>
  <c r="D44" i="25"/>
  <c r="E42" i="25"/>
  <c r="B42" i="25"/>
  <c r="D42" i="25" s="1"/>
  <c r="E41" i="25"/>
  <c r="D41" i="25"/>
  <c r="D35" i="25" s="1"/>
  <c r="H35" i="25"/>
  <c r="C25" i="25" s="1"/>
  <c r="D25" i="25" s="1"/>
  <c r="E25" i="25" s="1"/>
  <c r="E34" i="25"/>
  <c r="D34" i="25"/>
  <c r="D32" i="25"/>
  <c r="E32" i="25" s="1"/>
  <c r="E31" i="25"/>
  <c r="D31" i="25"/>
  <c r="D30" i="25"/>
  <c r="E30" i="25" s="1"/>
  <c r="E29" i="25"/>
  <c r="D29" i="25"/>
  <c r="D28" i="25"/>
  <c r="E28" i="25" s="1"/>
  <c r="E27" i="25"/>
  <c r="D27" i="25"/>
  <c r="D26" i="25"/>
  <c r="E26" i="25" s="1"/>
  <c r="H25" i="25"/>
  <c r="C22" i="25" s="1"/>
  <c r="D22" i="25" s="1"/>
  <c r="E22" i="25" s="1"/>
  <c r="D24" i="25"/>
  <c r="E24" i="25" s="1"/>
  <c r="D23" i="25"/>
  <c r="E23" i="25" s="1"/>
  <c r="E21" i="25"/>
  <c r="D21" i="25"/>
  <c r="E20" i="25"/>
  <c r="D20" i="25"/>
  <c r="D19" i="25"/>
  <c r="E19" i="25" s="1"/>
  <c r="E18" i="25"/>
  <c r="H16" i="25"/>
  <c r="C18" i="25" s="1"/>
  <c r="D18" i="25" s="1"/>
  <c r="B3" i="25"/>
  <c r="D45" i="24"/>
  <c r="E45" i="24" s="1"/>
  <c r="D44" i="24"/>
  <c r="E44" i="24" s="1"/>
  <c r="E42" i="24"/>
  <c r="B42" i="24"/>
  <c r="D42" i="24" s="1"/>
  <c r="E41" i="24"/>
  <c r="D41" i="24"/>
  <c r="H35" i="24"/>
  <c r="C25" i="24" s="1"/>
  <c r="D25" i="24" s="1"/>
  <c r="E25" i="24" s="1"/>
  <c r="D34" i="24"/>
  <c r="D32" i="24"/>
  <c r="D31" i="24"/>
  <c r="E31" i="24" s="1"/>
  <c r="D30" i="24"/>
  <c r="E30" i="24" s="1"/>
  <c r="D29" i="24"/>
  <c r="E29" i="24" s="1"/>
  <c r="D28" i="24"/>
  <c r="E28" i="24" s="1"/>
  <c r="E27" i="24"/>
  <c r="D27" i="24"/>
  <c r="D26" i="24"/>
  <c r="E26" i="24" s="1"/>
  <c r="H25" i="24"/>
  <c r="C22" i="24" s="1"/>
  <c r="D22" i="24" s="1"/>
  <c r="E22" i="24" s="1"/>
  <c r="D24" i="24"/>
  <c r="E24" i="24" s="1"/>
  <c r="D23" i="24"/>
  <c r="E23" i="24" s="1"/>
  <c r="E21" i="24"/>
  <c r="D21" i="24"/>
  <c r="D20" i="24"/>
  <c r="E20" i="24" s="1"/>
  <c r="D19" i="24"/>
  <c r="E19" i="24" s="1"/>
  <c r="H16" i="24"/>
  <c r="C18" i="24" s="1"/>
  <c r="D18" i="24" s="1"/>
  <c r="E18" i="24" s="1"/>
  <c r="B3" i="24"/>
  <c r="D46" i="26" l="1"/>
  <c r="D49" i="26" s="1"/>
  <c r="D35" i="26"/>
  <c r="D35" i="24"/>
  <c r="D36" i="24" s="1"/>
  <c r="D21" i="21"/>
  <c r="E21" i="21" s="1"/>
  <c r="E32" i="24"/>
  <c r="D32" i="21"/>
  <c r="E32" i="21" s="1"/>
  <c r="E34" i="24"/>
  <c r="D34" i="21"/>
  <c r="E34" i="21" s="1"/>
  <c r="D46" i="25"/>
  <c r="D36" i="26"/>
  <c r="D50" i="26" s="1"/>
  <c r="D51" i="26" s="1"/>
  <c r="D53" i="26" s="1"/>
  <c r="D36" i="25"/>
  <c r="D46" i="24"/>
  <c r="D42" i="12"/>
  <c r="D42" i="21" s="1"/>
  <c r="A2" i="10"/>
  <c r="B3" i="10"/>
  <c r="D8" i="10"/>
  <c r="J8" i="10"/>
  <c r="L9" i="10"/>
  <c r="L12" i="10"/>
  <c r="L15" i="10"/>
  <c r="I16" i="10"/>
  <c r="J18" i="10"/>
  <c r="L18" i="10" s="1"/>
  <c r="J20" i="10"/>
  <c r="L20" i="10" s="1"/>
  <c r="D21" i="10"/>
  <c r="F21" i="10" s="1"/>
  <c r="D22" i="10"/>
  <c r="F22" i="10" s="1"/>
  <c r="J22" i="10"/>
  <c r="L22" i="10"/>
  <c r="F25" i="10"/>
  <c r="D26" i="10"/>
  <c r="F26" i="10" s="1"/>
  <c r="J26" i="10"/>
  <c r="D27" i="10"/>
  <c r="F30" i="10"/>
  <c r="D31" i="10"/>
  <c r="F31" i="10" s="1"/>
  <c r="C32" i="10"/>
  <c r="C34" i="10"/>
  <c r="D34" i="10"/>
  <c r="E34" i="10"/>
  <c r="F35" i="10"/>
  <c r="F36" i="10"/>
  <c r="K37" i="10"/>
  <c r="I37" i="10"/>
  <c r="C42" i="10"/>
  <c r="E42" i="10"/>
  <c r="I42" i="10"/>
  <c r="J42" i="10"/>
  <c r="K42" i="10"/>
  <c r="F43" i="10"/>
  <c r="F42" i="10" s="1"/>
  <c r="L43" i="10"/>
  <c r="L42" i="10" s="1"/>
  <c r="C44" i="10"/>
  <c r="D44" i="10"/>
  <c r="E44" i="10"/>
  <c r="I44" i="10"/>
  <c r="K44" i="10"/>
  <c r="F45" i="10"/>
  <c r="F44" i="10" s="1"/>
  <c r="C46" i="10"/>
  <c r="E46" i="10"/>
  <c r="B3" i="12"/>
  <c r="H16" i="12"/>
  <c r="C18" i="12" s="1"/>
  <c r="D18" i="12" s="1"/>
  <c r="D18" i="21" s="1"/>
  <c r="E18" i="21" s="1"/>
  <c r="D19" i="12"/>
  <c r="D19" i="21" s="1"/>
  <c r="E19" i="21" s="1"/>
  <c r="D20" i="12"/>
  <c r="D23" i="12"/>
  <c r="D23" i="21" s="1"/>
  <c r="E23" i="21" s="1"/>
  <c r="D24" i="12"/>
  <c r="D24" i="21" s="1"/>
  <c r="E24" i="21" s="1"/>
  <c r="H25" i="12"/>
  <c r="C22" i="12" s="1"/>
  <c r="D22" i="12" s="1"/>
  <c r="D22" i="21" s="1"/>
  <c r="E22" i="21" s="1"/>
  <c r="D26" i="12"/>
  <c r="D26" i="21" s="1"/>
  <c r="E26" i="21" s="1"/>
  <c r="D27" i="12"/>
  <c r="D27" i="21" s="1"/>
  <c r="E27" i="21" s="1"/>
  <c r="D28" i="12"/>
  <c r="D28" i="21" s="1"/>
  <c r="E28" i="21" s="1"/>
  <c r="D29" i="12"/>
  <c r="D29" i="21" s="1"/>
  <c r="E29" i="21" s="1"/>
  <c r="D30" i="12"/>
  <c r="D30" i="21" s="1"/>
  <c r="E30" i="21" s="1"/>
  <c r="D31" i="12"/>
  <c r="D31" i="21" s="1"/>
  <c r="E31" i="21" s="1"/>
  <c r="E32" i="12"/>
  <c r="C25" i="12"/>
  <c r="D25" i="12" s="1"/>
  <c r="D41" i="12"/>
  <c r="E41" i="12"/>
  <c r="E42" i="12"/>
  <c r="D44" i="12"/>
  <c r="D44" i="21" s="1"/>
  <c r="D45" i="12"/>
  <c r="D45" i="21" s="1"/>
  <c r="B1" i="8"/>
  <c r="B2" i="8"/>
  <c r="D4" i="8"/>
  <c r="B7" i="8"/>
  <c r="D10" i="10" s="1"/>
  <c r="B8" i="8"/>
  <c r="D11" i="10" s="1"/>
  <c r="D8" i="8"/>
  <c r="J14" i="10" s="1"/>
  <c r="L14" i="10" s="1"/>
  <c r="B9" i="8"/>
  <c r="D12" i="10" s="1"/>
  <c r="B10" i="8"/>
  <c r="D13" i="10" s="1"/>
  <c r="B11" i="8"/>
  <c r="D14" i="10" s="1"/>
  <c r="B13" i="8"/>
  <c r="D17" i="10" s="1"/>
  <c r="B14" i="8"/>
  <c r="D18" i="10" s="1"/>
  <c r="B15" i="8"/>
  <c r="D19" i="10" s="1"/>
  <c r="F19" i="10" s="1"/>
  <c r="B16" i="8"/>
  <c r="D20" i="10" s="1"/>
  <c r="F20" i="10" s="1"/>
  <c r="D16" i="8"/>
  <c r="J24" i="10" s="1"/>
  <c r="B19" i="8"/>
  <c r="D23" i="10" s="1"/>
  <c r="D21" i="8"/>
  <c r="J39" i="10" s="1"/>
  <c r="J40" i="10"/>
  <c r="L40" i="10" s="1"/>
  <c r="D28" i="10"/>
  <c r="B23" i="8"/>
  <c r="D29" i="10" s="1"/>
  <c r="F29" i="10" s="1"/>
  <c r="B26" i="8"/>
  <c r="D33" i="10" s="1"/>
  <c r="B27" i="8"/>
  <c r="D38" i="10" s="1"/>
  <c r="D40" i="10"/>
  <c r="B30" i="8"/>
  <c r="D47" i="10" s="1"/>
  <c r="F47" i="10" s="1"/>
  <c r="F46" i="10" s="1"/>
  <c r="B43" i="8"/>
  <c r="C13" i="22"/>
  <c r="B20" i="22"/>
  <c r="C20" i="22"/>
  <c r="B41" i="22"/>
  <c r="C41" i="22"/>
  <c r="D6" i="8" s="1"/>
  <c r="B49" i="22"/>
  <c r="B12" i="8" s="1"/>
  <c r="D15" i="10" s="1"/>
  <c r="F15" i="10" s="1"/>
  <c r="C49" i="22"/>
  <c r="D7" i="8" s="1"/>
  <c r="J13" i="10" s="1"/>
  <c r="L13" i="10" s="1"/>
  <c r="C1" i="6"/>
  <c r="C2" i="6"/>
  <c r="I8" i="10"/>
  <c r="C11" i="10"/>
  <c r="C28" i="10"/>
  <c r="C24" i="10" s="1"/>
  <c r="C12" i="10"/>
  <c r="D25" i="21" l="1"/>
  <c r="E25" i="21" s="1"/>
  <c r="D20" i="21"/>
  <c r="D35" i="21"/>
  <c r="D41" i="21"/>
  <c r="K8" i="10" s="1"/>
  <c r="D37" i="10"/>
  <c r="I10" i="10"/>
  <c r="C16" i="10"/>
  <c r="E45" i="21"/>
  <c r="K11" i="10"/>
  <c r="B6" i="8"/>
  <c r="B31" i="8" s="1"/>
  <c r="E23" i="12"/>
  <c r="E18" i="12"/>
  <c r="E44" i="12"/>
  <c r="D50" i="25"/>
  <c r="E36" i="25"/>
  <c r="E50" i="25" s="1"/>
  <c r="D49" i="25"/>
  <c r="D51" i="25" s="1"/>
  <c r="E46" i="25"/>
  <c r="E49" i="25" s="1"/>
  <c r="D49" i="24"/>
  <c r="E46" i="24"/>
  <c r="E49" i="24" s="1"/>
  <c r="D50" i="24"/>
  <c r="E36" i="24"/>
  <c r="E50" i="24" s="1"/>
  <c r="F34" i="10"/>
  <c r="E30" i="12"/>
  <c r="E27" i="12"/>
  <c r="E21" i="12"/>
  <c r="E28" i="12"/>
  <c r="E26" i="12"/>
  <c r="E34" i="12"/>
  <c r="E31" i="12"/>
  <c r="E29" i="12"/>
  <c r="E24" i="12"/>
  <c r="E22" i="12"/>
  <c r="E25" i="12"/>
  <c r="E20" i="12"/>
  <c r="D46" i="12"/>
  <c r="E46" i="12" s="1"/>
  <c r="E50" i="12" s="1"/>
  <c r="E19" i="12"/>
  <c r="E45" i="12"/>
  <c r="D16" i="10"/>
  <c r="J44" i="10"/>
  <c r="L44" i="10"/>
  <c r="F38" i="10"/>
  <c r="J16" i="10"/>
  <c r="L24" i="10"/>
  <c r="D32" i="10"/>
  <c r="F33" i="10"/>
  <c r="F32" i="10" s="1"/>
  <c r="J37" i="10"/>
  <c r="L39" i="10"/>
  <c r="L37" i="10" s="1"/>
  <c r="D24" i="10"/>
  <c r="D46" i="10"/>
  <c r="D31" i="8"/>
  <c r="J11" i="10"/>
  <c r="E18" i="10"/>
  <c r="F18" i="10" s="1"/>
  <c r="E17" i="10"/>
  <c r="E12" i="10"/>
  <c r="F12" i="10" s="1"/>
  <c r="C37" i="10"/>
  <c r="C14" i="10"/>
  <c r="C7" i="10" s="1"/>
  <c r="D36" i="12" l="1"/>
  <c r="E41" i="21"/>
  <c r="K7" i="10"/>
  <c r="E36" i="12"/>
  <c r="E49" i="12" s="1"/>
  <c r="E11" i="10"/>
  <c r="F11" i="10" s="1"/>
  <c r="E20" i="21"/>
  <c r="I7" i="10"/>
  <c r="I48" i="10" s="1"/>
  <c r="L10" i="10"/>
  <c r="L11" i="10"/>
  <c r="F17" i="10"/>
  <c r="C48" i="10"/>
  <c r="J48" i="10"/>
  <c r="E44" i="21"/>
  <c r="K26" i="10"/>
  <c r="D9" i="10"/>
  <c r="B32" i="8"/>
  <c r="D51" i="24"/>
  <c r="E51" i="24" s="1"/>
  <c r="D36" i="21"/>
  <c r="D50" i="21" s="1"/>
  <c r="E13" i="10"/>
  <c r="F13" i="10" s="1"/>
  <c r="E23" i="10"/>
  <c r="F23" i="10" s="1"/>
  <c r="E10" i="10"/>
  <c r="F10" i="10" s="1"/>
  <c r="D46" i="21"/>
  <c r="E28" i="10"/>
  <c r="F28" i="10" s="1"/>
  <c r="E41" i="10"/>
  <c r="F41" i="10" s="1"/>
  <c r="E27" i="10"/>
  <c r="E14" i="10"/>
  <c r="F14" i="10" s="1"/>
  <c r="D53" i="25"/>
  <c r="E51" i="25"/>
  <c r="L8" i="10"/>
  <c r="D50" i="12"/>
  <c r="E8" i="10"/>
  <c r="D49" i="12" l="1"/>
  <c r="D51" i="12" s="1"/>
  <c r="L26" i="10"/>
  <c r="L16" i="10" s="1"/>
  <c r="K16" i="10"/>
  <c r="I50" i="10"/>
  <c r="I52" i="10" s="1"/>
  <c r="L7" i="10"/>
  <c r="D53" i="24"/>
  <c r="F16" i="10"/>
  <c r="C50" i="10"/>
  <c r="C52" i="10" s="1"/>
  <c r="D7" i="10"/>
  <c r="D48" i="10" s="1"/>
  <c r="J50" i="10" s="1"/>
  <c r="J52" i="10" s="1"/>
  <c r="F9" i="10"/>
  <c r="D49" i="21"/>
  <c r="D51" i="21" s="1"/>
  <c r="E46" i="21"/>
  <c r="E49" i="21" s="1"/>
  <c r="E16" i="10"/>
  <c r="F27" i="10"/>
  <c r="F24" i="10" s="1"/>
  <c r="E40" i="10"/>
  <c r="E7" i="10"/>
  <c r="F8" i="10"/>
  <c r="L48" i="10" l="1"/>
  <c r="C54" i="10"/>
  <c r="C55" i="10" s="1"/>
  <c r="F7" i="10"/>
  <c r="D50" i="10"/>
  <c r="D52" i="10" s="1"/>
  <c r="K48" i="10"/>
  <c r="E51" i="21"/>
  <c r="D53" i="21"/>
  <c r="E36" i="21"/>
  <c r="E50" i="21" s="1"/>
  <c r="F40" i="10"/>
  <c r="F37" i="10" s="1"/>
  <c r="E37" i="10"/>
  <c r="E48" i="10" s="1"/>
  <c r="D53" i="12"/>
  <c r="E51" i="12"/>
  <c r="K50" i="10" l="1"/>
  <c r="K52" i="10" s="1"/>
  <c r="F48" i="10"/>
  <c r="L50" i="10" s="1"/>
  <c r="L52" i="10" s="1"/>
  <c r="D54" i="10"/>
  <c r="D55" i="10" s="1"/>
  <c r="E50" i="10"/>
  <c r="E52" i="10" s="1"/>
  <c r="F50" i="10" l="1"/>
  <c r="F52" i="10" s="1"/>
  <c r="E54" i="10"/>
  <c r="E55" i="10" s="1"/>
  <c r="F54" i="10" l="1"/>
  <c r="F55" i="10" s="1"/>
</calcChain>
</file>

<file path=xl/sharedStrings.xml><?xml version="1.0" encoding="utf-8"?>
<sst xmlns="http://schemas.openxmlformats.org/spreadsheetml/2006/main" count="680" uniqueCount="279">
  <si>
    <t xml:space="preserve">Année prévisionnelle : </t>
  </si>
  <si>
    <t>............</t>
  </si>
  <si>
    <t xml:space="preserve">Structure EEDF : </t>
  </si>
  <si>
    <t>EEDF .....</t>
  </si>
  <si>
    <t>MODE D'EMPLOI</t>
  </si>
  <si>
    <t>Le code couleur pour tout le document :</t>
  </si>
  <si>
    <t xml:space="preserve">Le fichier est construit sur le principe selon lequel le budget annuel d’une SLA est la consolidation des 3 sous budgets suivants : </t>
  </si>
  <si>
    <t xml:space="preserve">Les 2 premiers onglets du fichier concernent le budget des activités d'année, toutes unités confondues, soit : </t>
  </si>
  <si>
    <t>Infos prépa Activité d'année</t>
  </si>
  <si>
    <t>Vous devez renseigner les données pour chacune des 4 activités proposées (laisser vierge le cas échéant)</t>
  </si>
  <si>
    <t>ACTIVITE D'ANNEE</t>
  </si>
  <si>
    <t xml:space="preserve"> -&gt; Le budget de fonctionnement de la SLA </t>
  </si>
  <si>
    <t>Dans le budget de fonctionnement on trouve généralement les frais liés au local du groupe (assurance, tel, EDF...), les dépenses liées aux réunions, les frais de formation (BAFA, BAFD), les subventions municipales...</t>
  </si>
  <si>
    <t>2 onglets concernent le budget de fonctionnement, soit :</t>
  </si>
  <si>
    <t>Infos prepa Fonctionnement</t>
  </si>
  <si>
    <t>Pour vous aider à valoriser les postes budgétaires, le budget fonctionnement a été divisé en sous groupes (local, véhicule, vie du groupe, prestations EEDF, autofinancement)</t>
  </si>
  <si>
    <t>FONCTIONNEMENT</t>
  </si>
  <si>
    <t>Il s'agit du budget Fonctionnement. Il se complète en partie automatiquement à partir des données de l'onglet "Données prépa fonctionnement", vous pouvez le compléter</t>
  </si>
  <si>
    <t xml:space="preserve"> -&gt; Le budget des camps d’été </t>
  </si>
  <si>
    <t>Le budget du camp d'été est à decliner autant de fois qu'il y a de camps d'été. Le fichier propose 4 onglets de camps d'été. Un onglet CUMUL CAMP consolide ces 4 budgets.</t>
  </si>
  <si>
    <t>En raison des volumes financiers importants qu'ils génèrent, les camps d'été sont souvent la principale source de financement des structures EEDF mais ils portent également une part de risque financier.</t>
  </si>
  <si>
    <t>L'onglet "budget prévisionnel de l'année" est complété automatiquement avec les données des autres onglets, il s'agit du document final et donc du budget annuel de la structure EEDF.</t>
  </si>
  <si>
    <t xml:space="preserve">Le choix d'affecter certaines dépenses ou recettes à l'un ou l'autre des budgets est laissé à votre libre jugement. </t>
  </si>
  <si>
    <t>Informations préparatoires au budget des activités d'année</t>
  </si>
  <si>
    <t>Nombre de week end organisé sur l'année civile</t>
  </si>
  <si>
    <t xml:space="preserve">Nombre de mini camp </t>
  </si>
  <si>
    <t>Nombre d'activité d'une demi-journée</t>
  </si>
  <si>
    <t>Nombre d'activité d'une journée complète</t>
  </si>
  <si>
    <t>Durée de l'activité en nombre de jours</t>
  </si>
  <si>
    <t>Effectif enfant moyen par WE</t>
  </si>
  <si>
    <t>Effectif enfant moyen par mini camp</t>
  </si>
  <si>
    <t>Effectif enfant moyen par demi-journée</t>
  </si>
  <si>
    <t>Effectif enfant moyen par journée</t>
  </si>
  <si>
    <t>Effectif respo moyen par WE</t>
  </si>
  <si>
    <t>Effectif respo moyen par mini camp</t>
  </si>
  <si>
    <t>Effectif respo moyen par demi-journée</t>
  </si>
  <si>
    <t>Effectif respo moyen par journée</t>
  </si>
  <si>
    <t>Prix moyen facturé par enfant par WE</t>
  </si>
  <si>
    <t>Prix moyen facturé par enfant par mini camp (hors adhésion)</t>
  </si>
  <si>
    <t>Prix moyen facturé par enfant par après midi (hors adhésion)</t>
  </si>
  <si>
    <t>Prix moyen facturé par enfant par journée (hors adhésion)</t>
  </si>
  <si>
    <r>
      <rPr>
        <b/>
        <u/>
        <sz val="10"/>
        <rFont val="Arial"/>
        <family val="2"/>
      </rPr>
      <t>ou</t>
    </r>
    <r>
      <rPr>
        <sz val="10"/>
        <rFont val="Arial"/>
        <family val="2"/>
      </rPr>
      <t xml:space="preserve"> prix moyen facturé par enfant au trimestre (hors adhésion)</t>
    </r>
  </si>
  <si>
    <r>
      <rPr>
        <b/>
        <u/>
        <sz val="10"/>
        <rFont val="Arial"/>
        <family val="2"/>
      </rPr>
      <t>ou</t>
    </r>
    <r>
      <rPr>
        <sz val="10"/>
        <rFont val="Arial"/>
        <family val="2"/>
      </rPr>
      <t xml:space="preserve"> prix moyen facturé par enfant au semestre (hors adhésion)</t>
    </r>
  </si>
  <si>
    <t>Coût prestation Éducative (piscine, patinoire...) / jour / personne</t>
  </si>
  <si>
    <t>Coût prestation Éducative  / demi-journée / personne</t>
  </si>
  <si>
    <t xml:space="preserve">Coût alimentaire / jour / personne </t>
  </si>
  <si>
    <t>Coût fourniture d'entretien, petit équipement / jour / enfant</t>
  </si>
  <si>
    <t>Coût fourniture d'entretien, petit équipement / demi-journée / enfant</t>
  </si>
  <si>
    <t>Coût fourniture éducative et pédagogique / jour / enfant</t>
  </si>
  <si>
    <t>Coût fourniture éducative et pédagogique / demi-journée / enfant</t>
  </si>
  <si>
    <t xml:space="preserve">Coût hébergement / nuit / personne </t>
  </si>
  <si>
    <t>Coût déplacement / jour</t>
  </si>
  <si>
    <t>Coût déplacement / demi-journée</t>
  </si>
  <si>
    <t>Conventionné PSO CAF (Prestation de service ordinaire)</t>
  </si>
  <si>
    <t>NON</t>
  </si>
  <si>
    <t>Prévisionnel budgétaire</t>
  </si>
  <si>
    <t xml:space="preserve"> Activités d'année (toutes unités)</t>
  </si>
  <si>
    <t>Dépenses</t>
  </si>
  <si>
    <t>WEEK-END</t>
  </si>
  <si>
    <t>MINI-CAMP</t>
  </si>
  <si>
    <t>DEMI-JOURNEE</t>
  </si>
  <si>
    <t>JOURNEE</t>
  </si>
  <si>
    <t>TOTAL</t>
  </si>
  <si>
    <t>Prestation Éducative (piscine, patinoire...)</t>
  </si>
  <si>
    <t>Alimentation</t>
  </si>
  <si>
    <t>Fournitures d'entretien et petit équipement</t>
  </si>
  <si>
    <t>Fournitures administratives</t>
  </si>
  <si>
    <t>Fournitures éducatives et pédagogiques</t>
  </si>
  <si>
    <t>Achats pour la revente (foulards, calendriers...)</t>
  </si>
  <si>
    <t>Location immobilière (hebergement)</t>
  </si>
  <si>
    <t>Autres locations (matériel, véhicule)</t>
  </si>
  <si>
    <t>Transport collectif des participants (bus, SNCF...)</t>
  </si>
  <si>
    <t>Frais de déplacements (indemnités kilométriques)</t>
  </si>
  <si>
    <t>Frais postaux et de Télécommunication</t>
  </si>
  <si>
    <t>Adhésions payées au siège EEDF</t>
  </si>
  <si>
    <t>Total</t>
  </si>
  <si>
    <t>Recettes</t>
  </si>
  <si>
    <t>Participation des familles</t>
  </si>
  <si>
    <t>Prestation de service CAF</t>
  </si>
  <si>
    <t>Autres produits (vente...)</t>
  </si>
  <si>
    <t>Adhésions encaissées</t>
  </si>
  <si>
    <t>RESULTAT</t>
  </si>
  <si>
    <t>Nombre de journées d'activités / an</t>
  </si>
  <si>
    <t>Coût de revient moyen / enfant / activité</t>
  </si>
  <si>
    <t>Chiffre d'affaire / enfant / activité</t>
  </si>
  <si>
    <t>Marge / enfant</t>
  </si>
  <si>
    <t>% de marge</t>
  </si>
  <si>
    <t>Informations préparatoires au budget de fonctionnement</t>
  </si>
  <si>
    <t>Dépenses liées au local</t>
  </si>
  <si>
    <t>Dépense</t>
  </si>
  <si>
    <t>Recette</t>
  </si>
  <si>
    <t>Eau, gaz, électricité</t>
  </si>
  <si>
    <t>Fournitures entretien, petit équipement</t>
  </si>
  <si>
    <t>Fourniture administrative</t>
  </si>
  <si>
    <t>Fournitures éducatives, pédagogiques</t>
  </si>
  <si>
    <t>Location</t>
  </si>
  <si>
    <t>Maintenance, entretien, réparation</t>
  </si>
  <si>
    <t>Assurance local et matériel</t>
  </si>
  <si>
    <t>Frais postaux et téléphone (fixe, internet, mobile)</t>
  </si>
  <si>
    <t>Impôts</t>
  </si>
  <si>
    <t>Dépenses liées aux véhicules EEDF</t>
  </si>
  <si>
    <t>Carburant</t>
  </si>
  <si>
    <t>Maintenance, entretien, réparation, contrôle tech</t>
  </si>
  <si>
    <t>Assurance véhicule et automission</t>
  </si>
  <si>
    <t>Dépenses liées à la vie du groupe</t>
  </si>
  <si>
    <t>Alimentation sur réunions</t>
  </si>
  <si>
    <t>Indemnités kilométriques</t>
  </si>
  <si>
    <t>Frais de formation BAFA/BAFD</t>
  </si>
  <si>
    <t>Frais bancaires (cartes…)</t>
  </si>
  <si>
    <t>Adhésions EEDF</t>
  </si>
  <si>
    <t>Aides versées aux structures EEDF</t>
  </si>
  <si>
    <t>Dotation aux amortissements (voir avec CAFT)</t>
  </si>
  <si>
    <t>Dons reçus</t>
  </si>
  <si>
    <t>Prestations éducatives EEDF</t>
  </si>
  <si>
    <t>Congrés régional</t>
  </si>
  <si>
    <t>A.G.</t>
  </si>
  <si>
    <t>Tremplin</t>
  </si>
  <si>
    <t>Rassemblement EEDF</t>
  </si>
  <si>
    <t>...</t>
  </si>
  <si>
    <t>Autofinancements/Autres activités</t>
  </si>
  <si>
    <t>Calendriers</t>
  </si>
  <si>
    <t>Jonquilles</t>
  </si>
  <si>
    <t>Loto</t>
  </si>
  <si>
    <t xml:space="preserve"> Fonctionnement</t>
  </si>
  <si>
    <t>DEPENSES</t>
  </si>
  <si>
    <t>RECETTES</t>
  </si>
  <si>
    <t>Montant</t>
  </si>
  <si>
    <t>Prestations éducatives EEDF (congrés, Tremplin...)</t>
  </si>
  <si>
    <t>Autres produits</t>
  </si>
  <si>
    <t>Eau Gaz Electricité</t>
  </si>
  <si>
    <t>Ventes de marchandises (calendriers...)</t>
  </si>
  <si>
    <t xml:space="preserve">Alimentation </t>
  </si>
  <si>
    <t>Produits de locations diverses (Terrain, centre, etc...)</t>
  </si>
  <si>
    <t>Subventions Nationales</t>
  </si>
  <si>
    <t>Achats pour revente</t>
  </si>
  <si>
    <t>Subventions régionales</t>
  </si>
  <si>
    <t>Locations immobilières</t>
  </si>
  <si>
    <t>Autres locations (matériel, véhicules)</t>
  </si>
  <si>
    <t>Subventions départementales</t>
  </si>
  <si>
    <t>Entretiens et réparations</t>
  </si>
  <si>
    <t>Primes d'assurance (local, automission, véhicule...)</t>
  </si>
  <si>
    <t>Subventions communales</t>
  </si>
  <si>
    <t>Documentation générale</t>
  </si>
  <si>
    <t xml:space="preserve">Frais de formation </t>
  </si>
  <si>
    <t>Autres organismes</t>
  </si>
  <si>
    <t>Frais de formation payé à EEDF (BAFA, BAFD)</t>
  </si>
  <si>
    <t>Publicité, Publications &amp; relations publiques</t>
  </si>
  <si>
    <t>Cotisations des adhérents</t>
  </si>
  <si>
    <t>Frais de déplacements, missions</t>
  </si>
  <si>
    <t>Aides, bourses par EEDF</t>
  </si>
  <si>
    <t>Frais bancaires et assimilés</t>
  </si>
  <si>
    <t>Adhésions à d'autres associations</t>
  </si>
  <si>
    <t>Impôts divers</t>
  </si>
  <si>
    <t xml:space="preserve">Adhésions payées au siège EEDF </t>
  </si>
  <si>
    <t>Description</t>
  </si>
  <si>
    <t>Budget Prévisionnel du camp d'été</t>
  </si>
  <si>
    <t xml:space="preserve">Groupe </t>
  </si>
  <si>
    <t>Lieu</t>
  </si>
  <si>
    <t>Dates</t>
  </si>
  <si>
    <t>Unité(s)</t>
  </si>
  <si>
    <t>Effectifs</t>
  </si>
  <si>
    <t>Nbre de jours</t>
  </si>
  <si>
    <t>Enfants</t>
  </si>
  <si>
    <t>Encadrement</t>
  </si>
  <si>
    <t>Camp</t>
  </si>
  <si>
    <t>Prestations éducatives (Canoé, piscine...)</t>
  </si>
  <si>
    <t>Effect encad</t>
  </si>
  <si>
    <t>Pré camp</t>
  </si>
  <si>
    <t>Post camp</t>
  </si>
  <si>
    <t>Coût</t>
  </si>
  <si>
    <t>MONTANT</t>
  </si>
  <si>
    <t>POUR INFO</t>
  </si>
  <si>
    <t>€/J/Personne</t>
  </si>
  <si>
    <t>forfaitaire ou fixe</t>
  </si>
  <si>
    <t>Coût / Enfant</t>
  </si>
  <si>
    <t>Prestations éducatives, animation</t>
  </si>
  <si>
    <t xml:space="preserve">Fournitures d'entretien et </t>
  </si>
  <si>
    <t>Eau, gaz, electricité</t>
  </si>
  <si>
    <t xml:space="preserve">petit équipement </t>
  </si>
  <si>
    <t>Alimentation pré &amp; post camp</t>
  </si>
  <si>
    <t>Frais pharmaceutiques</t>
  </si>
  <si>
    <t>Frais administratifs</t>
  </si>
  <si>
    <t>Hebergement</t>
  </si>
  <si>
    <t>Hebergement pré et post camp</t>
  </si>
  <si>
    <t>Fournitures éducatives</t>
  </si>
  <si>
    <t>Location véhicule</t>
  </si>
  <si>
    <t>et pédagogiques</t>
  </si>
  <si>
    <t>Location de matériel</t>
  </si>
  <si>
    <t xml:space="preserve">Formation BAFA, BAFD... </t>
  </si>
  <si>
    <t>Transports des participants (bus, SNCF...)</t>
  </si>
  <si>
    <t>Transport sur place, indemn kilom, péages, carburant...</t>
  </si>
  <si>
    <t>Autres dépenses : a préciser.............</t>
  </si>
  <si>
    <t>Tarif séjour/enfant</t>
  </si>
  <si>
    <t>Recettes / Enfant</t>
  </si>
  <si>
    <t>Versements des participants tarif 1</t>
  </si>
  <si>
    <t>Versements des participants tarif 2</t>
  </si>
  <si>
    <t>Forfait global</t>
  </si>
  <si>
    <t xml:space="preserve">Subventions liées au séjour </t>
  </si>
  <si>
    <t>Autres produits : à preciser.......</t>
  </si>
  <si>
    <t>Par enfant</t>
  </si>
  <si>
    <t>COUT DE REVIENT</t>
  </si>
  <si>
    <t>RESULTAT DU CAMP</t>
  </si>
  <si>
    <t>CUMUL DES BUDGETS CAMPS D'ETE</t>
  </si>
  <si>
    <t>Budget Prévisionnel</t>
  </si>
  <si>
    <t>n° de</t>
  </si>
  <si>
    <t>CHARGES</t>
  </si>
  <si>
    <t>Budget</t>
  </si>
  <si>
    <t>PRODUITS</t>
  </si>
  <si>
    <t>compte</t>
  </si>
  <si>
    <t>Année</t>
  </si>
  <si>
    <t>Fonctionn</t>
  </si>
  <si>
    <t>Achats</t>
  </si>
  <si>
    <t>Ventes de produits et prestations</t>
  </si>
  <si>
    <t>Prestations éducatives</t>
  </si>
  <si>
    <t>Participation aux Camps, Activités &amp; stages.</t>
  </si>
  <si>
    <t>Participation aux Camps, Activités &amp; stages EEDF</t>
  </si>
  <si>
    <t>Eau, gaz, électricité, combustible</t>
  </si>
  <si>
    <t>Achats denrées alimentaires</t>
  </si>
  <si>
    <t>Autres produits.</t>
  </si>
  <si>
    <t>Autres produits à EEDF</t>
  </si>
  <si>
    <t>Ventes autres produits</t>
  </si>
  <si>
    <t>Locations diverses (Terrain, centre, etc...)</t>
  </si>
  <si>
    <t>Achats pour la revente</t>
  </si>
  <si>
    <t>Locations diverses aux EEDF (terrain, centre...)</t>
  </si>
  <si>
    <t>Services extérieurs</t>
  </si>
  <si>
    <t>Subventions</t>
  </si>
  <si>
    <t>Entretien et réparations</t>
  </si>
  <si>
    <t>Primes d'assurance</t>
  </si>
  <si>
    <t>Frais de formation.</t>
  </si>
  <si>
    <t>Frais de formation EEDF</t>
  </si>
  <si>
    <t>Autres services extérieurs</t>
  </si>
  <si>
    <t>Honoraires</t>
  </si>
  <si>
    <t>Transport du matériel et des participants</t>
  </si>
  <si>
    <t>Deplacements missions</t>
  </si>
  <si>
    <t>Services bancaires &amp; assimilées</t>
  </si>
  <si>
    <t>Impôts et taxes</t>
  </si>
  <si>
    <t>Charges de personnel</t>
  </si>
  <si>
    <t>Salaires bruts</t>
  </si>
  <si>
    <t>Charges Sociales</t>
  </si>
  <si>
    <t>Charges de gestion courante</t>
  </si>
  <si>
    <t>Produits de gestion courante</t>
  </si>
  <si>
    <t>Cotisations payées au siège</t>
  </si>
  <si>
    <t>dons reçus</t>
  </si>
  <si>
    <t>Autres dépenses (camp)</t>
  </si>
  <si>
    <t>Charges financières</t>
  </si>
  <si>
    <t>Produits financiers</t>
  </si>
  <si>
    <t>Charges financières (placements)</t>
  </si>
  <si>
    <t>Produits financiers (placements)</t>
  </si>
  <si>
    <t>Charges exceptionnelles</t>
  </si>
  <si>
    <t>Produits exceptionnels</t>
  </si>
  <si>
    <t>Amortissements</t>
  </si>
  <si>
    <t>Dotation aux amortissements</t>
  </si>
  <si>
    <t>Total des charges</t>
  </si>
  <si>
    <t>Total des produits</t>
  </si>
  <si>
    <t>Résultat excédent. de l'exercice</t>
  </si>
  <si>
    <t>Résultat déficit. de l'exercice</t>
  </si>
  <si>
    <t>TOTAL POUR BALANCE</t>
  </si>
  <si>
    <t>EBE</t>
  </si>
  <si>
    <t>EBE en % des charges</t>
  </si>
  <si>
    <t>Cellule Verte = cellule pré-remplie avec une estimation ou une formule de calculs mais pouvant être modifiée si besoin (aucune cellule n'est protégée)</t>
  </si>
  <si>
    <t>Certains coûts "habituels" (alimentation, petit matériel…) sont proposés par défaut et correspondent à une moyenne des coûts habituellement observés, vous pouvez les modifier si besoin.</t>
  </si>
  <si>
    <t xml:space="preserve"> -&gt; Le budget d'activités d'année (week-end, mini camp, aprés-midi, journée)</t>
  </si>
  <si>
    <t>Il s'agit du budget Activité d'année. Il se complète automatiquement à partir des renseignements de l'onglet "Infos prépa Activité d'année" mais peut être complété et modifié</t>
  </si>
  <si>
    <t xml:space="preserve">Investissements envisagés (gros achats &gt; 1 000 € : véhicule, tentes...) </t>
  </si>
  <si>
    <t>Quelques éléments d'analyse</t>
  </si>
  <si>
    <t>Cet outil fonctionne sur Excel, Open Office, Libre Office. Il permet de vous aider à construire le budget (prévisionnel) annuel de votre structure EEDF en vous guidant pas à pas.</t>
  </si>
  <si>
    <t>Coût alimentaire / demi-journée / personne (goûter)</t>
  </si>
  <si>
    <t>Coût alimentaire / jour / personne (1 repas+ goûter)</t>
  </si>
  <si>
    <t>Cellule Jaune = cellule à renseigner ou à laisser vierge si elle ne concerne pas votre structure EEDF</t>
  </si>
  <si>
    <t>Subventions (hors aides vacances aux familles et PSO)</t>
  </si>
  <si>
    <t>Le budget des activités d'année devrait, à minima, être équilibré.</t>
  </si>
  <si>
    <r>
      <t xml:space="preserve">Amortissement </t>
    </r>
    <r>
      <rPr>
        <i/>
        <sz val="10"/>
        <rFont val="Arial"/>
        <family val="2"/>
      </rPr>
      <t>(voir avec CAFT)</t>
    </r>
  </si>
  <si>
    <t>Frais bancaire (dont carte bancaire et frais de change)</t>
  </si>
  <si>
    <t>De manière générale et sans que cela soit une règle, c'est le budget excédentaire des camps d'été qui permet de financer le budget généralement déficitaire du fonctionnement.</t>
  </si>
  <si>
    <t>Contribution EEDF 10 %</t>
  </si>
  <si>
    <t>Aides versées aux structures EEDF (hors contribution)</t>
  </si>
  <si>
    <t>Contribution EEDF nationale EEDF</t>
  </si>
  <si>
    <t>Contribution EEDF 10 % des recettes (hors subv&amp;adhésion)</t>
  </si>
  <si>
    <t xml:space="preserve">Contributions payées aux EEDF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</si>
</sst>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 #,##0.00&quot; € &quot;;\-#,##0.00&quot; € &quot;;&quot; -&quot;#&quot; € &quot;;@\ "/>
    <numFmt numFmtId="166" formatCode="#,##0.00\ [$€-40C];[Red]\-#,##0.00\ [$€-40C]"/>
    <numFmt numFmtId="167" formatCode="\ #,##0.00&quot;    &quot;;\-#,##0.00&quot;    &quot;;&quot; -&quot;#&quot;    &quot;;@\ "/>
    <numFmt numFmtId="168" formatCode="#,##0.00\ &quot;€&quot;"/>
    <numFmt numFmtId="169" formatCode="_-* #,##0.00\ [$€-1]_-;\-* #,##0.00\ [$€-1]_-;_-* \-??\ [$€-1]_-"/>
    <numFmt numFmtId="170" formatCode="_-* #,##0.00\ [$€-40C]_-;\-* #,##0.00\ [$€-40C]_-;_-* \-??\ [$€-40C]_-;_-@_-"/>
    <numFmt numFmtId="171" formatCode="_-* #,##0\ [$€-40C]_-;\-* #,##0\ [$€-40C]_-;_-* &quot;-&quot;\ [$€-40C]_-;_-@_-"/>
    <numFmt numFmtId="172" formatCode="#,##0\ &quot;€&quot;"/>
    <numFmt numFmtId="173" formatCode="#,##0_ ;[Red]\-#,##0\ "/>
    <numFmt numFmtId="174" formatCode="#,##0.00_ ;\-#,##0.00\ "/>
    <numFmt numFmtId="175" formatCode="\ #,##0.00&quot;    &quot;;\-#,##0.00&quot;    &quot;;&quot; -&quot;#.00&quot;    &quot;;@\ "/>
  </numFmts>
  <fonts count="40" x14ac:knownFonts="1">
    <font>
      <sz val="10"/>
      <name val="Arial"/>
      <family val="2"/>
    </font>
    <font>
      <sz val="10"/>
      <name val="Arial"/>
    </font>
    <font>
      <sz val="11"/>
      <color indexed="8"/>
      <name val="Calibri"/>
      <family val="2"/>
    </font>
    <font>
      <b/>
      <sz val="12"/>
      <color indexed="8"/>
      <name val="Calibri"/>
      <family val="2"/>
    </font>
    <font>
      <sz val="14"/>
      <color indexed="20"/>
      <name val="Arial"/>
      <family val="2"/>
    </font>
    <font>
      <sz val="14"/>
      <color indexed="60"/>
      <name val="Arial"/>
      <family val="2"/>
    </font>
    <font>
      <sz val="14"/>
      <name val="Arial"/>
      <family val="2"/>
    </font>
    <font>
      <sz val="12"/>
      <name val="Arial"/>
      <family val="2"/>
    </font>
    <font>
      <sz val="9"/>
      <color indexed="8"/>
      <name val="Calibri"/>
      <family val="2"/>
    </font>
    <font>
      <b/>
      <sz val="12"/>
      <name val="Arial"/>
      <family val="2"/>
    </font>
    <font>
      <b/>
      <sz val="9"/>
      <name val="Arial"/>
      <family val="2"/>
    </font>
    <font>
      <sz val="9"/>
      <name val="Arial"/>
      <family val="2"/>
    </font>
    <font>
      <b/>
      <sz val="10"/>
      <name val="Arial"/>
      <family val="2"/>
    </font>
    <font>
      <b/>
      <sz val="9"/>
      <color indexed="8"/>
      <name val="Calibri"/>
      <family val="2"/>
    </font>
    <font>
      <sz val="10"/>
      <name val="Calibri"/>
      <family val="2"/>
    </font>
    <font>
      <i/>
      <sz val="10"/>
      <name val="Calibri"/>
      <family val="2"/>
    </font>
    <font>
      <b/>
      <sz val="10"/>
      <name val="Calibri"/>
      <family val="2"/>
    </font>
    <font>
      <b/>
      <sz val="10"/>
      <color indexed="8"/>
      <name val="Calibri"/>
      <family val="2"/>
    </font>
    <font>
      <sz val="10"/>
      <color indexed="8"/>
      <name val="Calibri"/>
      <family val="2"/>
    </font>
    <font>
      <b/>
      <i/>
      <sz val="10"/>
      <name val="Calibri"/>
      <family val="2"/>
    </font>
    <font>
      <sz val="8"/>
      <name val="Arial"/>
      <family val="2"/>
    </font>
    <font>
      <b/>
      <sz val="14"/>
      <name val="Arial"/>
      <family val="2"/>
    </font>
    <font>
      <sz val="10"/>
      <name val="Arial"/>
      <family val="2"/>
    </font>
    <font>
      <b/>
      <sz val="9"/>
      <color indexed="9"/>
      <name val="Arial"/>
      <family val="2"/>
    </font>
    <font>
      <sz val="9"/>
      <color indexed="9"/>
      <name val="Arial"/>
      <family val="2"/>
    </font>
    <font>
      <sz val="10"/>
      <color indexed="12"/>
      <name val="Calibri"/>
      <family val="2"/>
    </font>
    <font>
      <i/>
      <sz val="10"/>
      <name val="Arial"/>
      <family val="2"/>
    </font>
    <font>
      <b/>
      <sz val="12"/>
      <name val="Calibri"/>
      <family val="2"/>
    </font>
    <font>
      <sz val="12"/>
      <color indexed="60"/>
      <name val="Arial"/>
      <family val="2"/>
    </font>
    <font>
      <b/>
      <sz val="12"/>
      <name val="Arial Black"/>
      <family val="2"/>
    </font>
    <font>
      <sz val="12"/>
      <name val="Arial Black"/>
      <family val="2"/>
    </font>
    <font>
      <b/>
      <u/>
      <sz val="10"/>
      <name val="Arial"/>
      <family val="2"/>
    </font>
    <font>
      <u/>
      <sz val="10"/>
      <color theme="10"/>
      <name val="Arial"/>
      <family val="2"/>
    </font>
    <font>
      <sz val="12"/>
      <name val="Calibri"/>
      <family val="2"/>
      <scheme val="minor"/>
    </font>
    <font>
      <sz val="11"/>
      <name val="Calibri"/>
      <family val="2"/>
      <scheme val="minor"/>
    </font>
    <font>
      <sz val="11"/>
      <color indexed="8"/>
      <name val="Calibri"/>
      <family val="2"/>
      <scheme val="minor"/>
    </font>
    <font>
      <b/>
      <sz val="11"/>
      <color indexed="8"/>
      <name val="Calibri"/>
      <family val="2"/>
      <scheme val="minor"/>
    </font>
    <font>
      <u/>
      <sz val="11"/>
      <color theme="10"/>
      <name val="Calibri"/>
      <family val="2"/>
      <scheme val="minor"/>
    </font>
    <font>
      <b/>
      <sz val="11"/>
      <name val="Calibri"/>
      <family val="2"/>
      <scheme val="minor"/>
    </font>
    <font>
      <sz val="11"/>
      <color indexed="9"/>
      <name val="Calibri"/>
      <family val="2"/>
      <scheme val="minor"/>
    </font>
  </fonts>
  <fills count="53">
    <fill>
      <patternFill patternType="none"/>
    </fill>
    <fill>
      <patternFill patternType="gray125"/>
    </fill>
    <fill>
      <patternFill patternType="solid">
        <fgColor indexed="13"/>
        <bgColor indexed="34"/>
      </patternFill>
    </fill>
    <fill>
      <patternFill patternType="solid">
        <fgColor indexed="31"/>
        <bgColor indexed="22"/>
      </patternFill>
    </fill>
    <fill>
      <patternFill patternType="solid">
        <fgColor indexed="55"/>
        <bgColor indexed="22"/>
      </patternFill>
    </fill>
    <fill>
      <patternFill patternType="solid">
        <fgColor indexed="13"/>
        <bgColor indexed="26"/>
      </patternFill>
    </fill>
    <fill>
      <patternFill patternType="solid">
        <fgColor indexed="22"/>
        <bgColor indexed="64"/>
      </patternFill>
    </fill>
    <fill>
      <patternFill patternType="solid">
        <fgColor indexed="13"/>
        <bgColor indexed="64"/>
      </patternFill>
    </fill>
    <fill>
      <patternFill patternType="solid">
        <fgColor indexed="13"/>
        <bgColor indexed="22"/>
      </patternFill>
    </fill>
    <fill>
      <patternFill patternType="solid">
        <fgColor indexed="41"/>
        <bgColor indexed="9"/>
      </patternFill>
    </fill>
    <fill>
      <patternFill patternType="solid">
        <fgColor indexed="41"/>
        <bgColor indexed="64"/>
      </patternFill>
    </fill>
    <fill>
      <patternFill patternType="solid">
        <fgColor indexed="41"/>
        <bgColor indexed="41"/>
      </patternFill>
    </fill>
    <fill>
      <patternFill patternType="solid">
        <fgColor indexed="22"/>
        <bgColor indexed="36"/>
      </patternFill>
    </fill>
    <fill>
      <patternFill patternType="solid">
        <fgColor theme="6" tint="0.59999389629810485"/>
        <bgColor indexed="31"/>
      </patternFill>
    </fill>
    <fill>
      <patternFill patternType="solid">
        <fgColor theme="6" tint="0.59999389629810485"/>
        <bgColor indexed="41"/>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59999389629810485"/>
        <bgColor indexed="41"/>
      </patternFill>
    </fill>
    <fill>
      <patternFill patternType="solid">
        <fgColor theme="2" tint="-9.9978637043366805E-2"/>
        <bgColor indexed="26"/>
      </patternFill>
    </fill>
    <fill>
      <patternFill patternType="solid">
        <fgColor theme="0"/>
        <bgColor indexed="64"/>
      </patternFill>
    </fill>
    <fill>
      <patternFill patternType="solid">
        <fgColor rgb="FFFFFF00"/>
        <bgColor indexed="64"/>
      </patternFill>
    </fill>
    <fill>
      <patternFill patternType="solid">
        <fgColor theme="2" tint="-9.9978637043366805E-2"/>
        <bgColor indexed="34"/>
      </patternFill>
    </fill>
    <fill>
      <patternFill patternType="solid">
        <fgColor theme="0" tint="-0.14999847407452621"/>
        <bgColor indexed="3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22"/>
      </patternFill>
    </fill>
    <fill>
      <patternFill patternType="solid">
        <fgColor theme="9" tint="0.59999389629810485"/>
        <bgColor indexed="41"/>
      </patternFill>
    </fill>
    <fill>
      <patternFill patternType="solid">
        <fgColor theme="0" tint="-0.14999847407452621"/>
        <bgColor indexed="36"/>
      </patternFill>
    </fill>
    <fill>
      <patternFill patternType="solid">
        <fgColor theme="0" tint="-0.14999847407452621"/>
        <bgColor indexed="29"/>
      </patternFill>
    </fill>
    <fill>
      <patternFill patternType="solid">
        <fgColor theme="0" tint="-0.14999847407452621"/>
        <bgColor indexed="51"/>
      </patternFill>
    </fill>
    <fill>
      <patternFill patternType="solid">
        <fgColor theme="0" tint="-0.14999847407452621"/>
        <bgColor indexed="40"/>
      </patternFill>
    </fill>
    <fill>
      <patternFill patternType="solid">
        <fgColor rgb="FF92D050"/>
        <bgColor indexed="64"/>
      </patternFill>
    </fill>
    <fill>
      <patternFill patternType="solid">
        <fgColor rgb="FF92D050"/>
        <bgColor indexed="26"/>
      </patternFill>
    </fill>
    <fill>
      <patternFill patternType="solid">
        <fgColor rgb="FF92D050"/>
        <bgColor indexed="34"/>
      </patternFill>
    </fill>
    <fill>
      <patternFill patternType="solid">
        <fgColor rgb="FF92D050"/>
        <bgColor indexed="45"/>
      </patternFill>
    </fill>
    <fill>
      <patternFill patternType="solid">
        <fgColor theme="2" tint="-9.9978637043366805E-2"/>
        <bgColor indexed="41"/>
      </patternFill>
    </fill>
    <fill>
      <patternFill patternType="solid">
        <fgColor theme="2" tint="-9.9978637043366805E-2"/>
        <bgColor indexed="45"/>
      </patternFill>
    </fill>
    <fill>
      <patternFill patternType="solid">
        <fgColor theme="2" tint="-9.9978637043366805E-2"/>
        <bgColor indexed="40"/>
      </patternFill>
    </fill>
    <fill>
      <patternFill patternType="solid">
        <fgColor theme="2" tint="-9.9978637043366805E-2"/>
        <bgColor indexed="22"/>
      </patternFill>
    </fill>
    <fill>
      <patternFill patternType="solid">
        <fgColor theme="2" tint="-9.9978637043366805E-2"/>
        <bgColor indexed="51"/>
      </patternFill>
    </fill>
    <fill>
      <patternFill patternType="lightDown">
        <fgColor indexed="22"/>
        <bgColor theme="1"/>
      </patternFill>
    </fill>
    <fill>
      <patternFill patternType="solid">
        <fgColor theme="2" tint="-9.9978637043366805E-2"/>
        <bgColor indexed="57"/>
      </patternFill>
    </fill>
    <fill>
      <patternFill patternType="solid">
        <fgColor theme="4" tint="0.59999389629810485"/>
        <bgColor indexed="64"/>
      </patternFill>
    </fill>
    <fill>
      <patternFill patternType="solid">
        <fgColor theme="4" tint="0.59999389629810485"/>
        <bgColor indexed="34"/>
      </patternFill>
    </fill>
    <fill>
      <patternFill patternType="solid">
        <fgColor rgb="FFFFFF00"/>
        <bgColor indexed="34"/>
      </patternFill>
    </fill>
    <fill>
      <patternFill patternType="solid">
        <fgColor theme="4" tint="0.59999389629810485"/>
        <bgColor indexed="29"/>
      </patternFill>
    </fill>
    <fill>
      <patternFill patternType="solid">
        <fgColor theme="4" tint="0.59999389629810485"/>
        <bgColor indexed="51"/>
      </patternFill>
    </fill>
    <fill>
      <patternFill patternType="solid">
        <fgColor theme="4" tint="0.59999389629810485"/>
        <bgColor indexed="40"/>
      </patternFill>
    </fill>
    <fill>
      <patternFill patternType="solid">
        <fgColor theme="2" tint="-9.9978637043366805E-2"/>
        <bgColor indexed="36"/>
      </patternFill>
    </fill>
    <fill>
      <patternFill patternType="solid">
        <fgColor theme="8" tint="0.39997558519241921"/>
        <bgColor indexed="64"/>
      </patternFill>
    </fill>
    <fill>
      <patternFill patternType="solid">
        <fgColor rgb="FFFFFF00"/>
        <bgColor indexed="26"/>
      </patternFill>
    </fill>
    <fill>
      <patternFill patternType="solid">
        <fgColor theme="0" tint="-0.14999847407452621"/>
        <bgColor indexed="26"/>
      </patternFill>
    </fill>
  </fills>
  <borders count="132">
    <border>
      <left/>
      <right/>
      <top/>
      <bottom/>
      <diagonal/>
    </border>
    <border>
      <left style="thin">
        <color indexed="63"/>
      </left>
      <right style="thin">
        <color indexed="63"/>
      </right>
      <top style="thin">
        <color indexed="63"/>
      </top>
      <bottom style="thin">
        <color indexed="63"/>
      </bottom>
      <diagonal/>
    </border>
    <border>
      <left style="thin">
        <color indexed="58"/>
      </left>
      <right style="thin">
        <color indexed="58"/>
      </right>
      <top/>
      <bottom style="thin">
        <color indexed="58"/>
      </bottom>
      <diagonal/>
    </border>
    <border>
      <left style="thin">
        <color indexed="58"/>
      </left>
      <right style="thin">
        <color indexed="58"/>
      </right>
      <top style="thin">
        <color indexed="58"/>
      </top>
      <bottom style="thin">
        <color indexed="58"/>
      </bottom>
      <diagonal/>
    </border>
    <border>
      <left style="thin">
        <color indexed="58"/>
      </left>
      <right style="medium">
        <color indexed="58"/>
      </right>
      <top/>
      <bottom style="thin">
        <color indexed="58"/>
      </bottom>
      <diagonal/>
    </border>
    <border>
      <left style="thin">
        <color indexed="58"/>
      </left>
      <right style="medium">
        <color indexed="58"/>
      </right>
      <top style="thin">
        <color indexed="58"/>
      </top>
      <bottom style="thin">
        <color indexed="58"/>
      </bottom>
      <diagonal/>
    </border>
    <border>
      <left/>
      <right style="medium">
        <color indexed="58"/>
      </right>
      <top style="thin">
        <color indexed="58"/>
      </top>
      <bottom/>
      <diagonal/>
    </border>
    <border>
      <left/>
      <right style="medium">
        <color indexed="58"/>
      </right>
      <top style="thin">
        <color indexed="58"/>
      </top>
      <bottom style="thin">
        <color indexed="58"/>
      </bottom>
      <diagonal/>
    </border>
    <border>
      <left style="thin">
        <color indexed="58"/>
      </left>
      <right style="medium">
        <color indexed="58"/>
      </right>
      <top style="thin">
        <color indexed="5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medium">
        <color indexed="8"/>
      </left>
      <right/>
      <top/>
      <bottom/>
      <diagonal/>
    </border>
    <border>
      <left style="medium">
        <color indexed="8"/>
      </left>
      <right style="thin">
        <color indexed="8"/>
      </right>
      <top/>
      <bottom/>
      <diagonal/>
    </border>
    <border>
      <left style="medium">
        <color indexed="58"/>
      </left>
      <right style="thin">
        <color indexed="8"/>
      </right>
      <top style="medium">
        <color indexed="58"/>
      </top>
      <bottom style="medium">
        <color indexed="58"/>
      </bottom>
      <diagonal/>
    </border>
    <border>
      <left style="medium">
        <color indexed="8"/>
      </left>
      <right/>
      <top/>
      <bottom style="hair">
        <color indexed="22"/>
      </bottom>
      <diagonal/>
    </border>
    <border>
      <left style="medium">
        <color indexed="8"/>
      </left>
      <right/>
      <top style="hair">
        <color indexed="22"/>
      </top>
      <bottom style="hair">
        <color indexed="22"/>
      </bottom>
      <diagonal/>
    </border>
    <border>
      <left style="medium">
        <color indexed="8"/>
      </left>
      <right/>
      <top style="hair">
        <color indexed="22"/>
      </top>
      <bottom style="medium">
        <color indexed="8"/>
      </bottom>
      <diagonal/>
    </border>
    <border>
      <left style="medium">
        <color indexed="8"/>
      </left>
      <right/>
      <top style="medium">
        <color indexed="8"/>
      </top>
      <bottom style="medium">
        <color indexed="8"/>
      </bottom>
      <diagonal/>
    </border>
    <border>
      <left style="medium">
        <color indexed="8"/>
      </left>
      <right/>
      <top style="medium">
        <color indexed="8"/>
      </top>
      <bottom style="hair">
        <color indexed="22"/>
      </bottom>
      <diagonal/>
    </border>
    <border>
      <left style="medium">
        <color indexed="8"/>
      </left>
      <right/>
      <top style="hair">
        <color indexed="22"/>
      </top>
      <bottom/>
      <diagonal/>
    </border>
    <border>
      <left style="thin">
        <color indexed="64"/>
      </left>
      <right style="thin">
        <color indexed="64"/>
      </right>
      <top style="thin">
        <color indexed="64"/>
      </top>
      <bottom style="thin">
        <color indexed="64"/>
      </bottom>
      <diagonal/>
    </border>
    <border>
      <left/>
      <right/>
      <top style="medium">
        <color indexed="58"/>
      </top>
      <bottom/>
      <diagonal/>
    </border>
    <border>
      <left style="medium">
        <color indexed="58"/>
      </left>
      <right style="thin">
        <color indexed="58"/>
      </right>
      <top style="medium">
        <color indexed="58"/>
      </top>
      <bottom style="thin">
        <color indexed="58"/>
      </bottom>
      <diagonal/>
    </border>
    <border>
      <left style="medium">
        <color indexed="58"/>
      </left>
      <right style="medium">
        <color indexed="58"/>
      </right>
      <top style="medium">
        <color indexed="58"/>
      </top>
      <bottom style="medium">
        <color indexed="58"/>
      </bottom>
      <diagonal/>
    </border>
    <border>
      <left style="medium">
        <color indexed="64"/>
      </left>
      <right/>
      <top/>
      <bottom/>
      <diagonal/>
    </border>
    <border>
      <left/>
      <right style="medium">
        <color indexed="64"/>
      </right>
      <top/>
      <bottom/>
      <diagonal/>
    </border>
    <border>
      <left style="medium">
        <color indexed="64"/>
      </left>
      <right style="thin">
        <color indexed="58"/>
      </right>
      <top style="thin">
        <color indexed="58"/>
      </top>
      <bottom style="thin">
        <color indexed="58"/>
      </bottom>
      <diagonal/>
    </border>
    <border>
      <left style="thin">
        <color indexed="58"/>
      </left>
      <right style="medium">
        <color indexed="64"/>
      </right>
      <top style="thin">
        <color indexed="58"/>
      </top>
      <bottom style="thin">
        <color indexed="58"/>
      </bottom>
      <diagonal/>
    </border>
    <border>
      <left style="medium">
        <color indexed="64"/>
      </left>
      <right style="thin">
        <color indexed="58"/>
      </right>
      <top style="thin">
        <color indexed="58"/>
      </top>
      <bottom/>
      <diagonal/>
    </border>
    <border>
      <left style="thin">
        <color indexed="58"/>
      </left>
      <right style="medium">
        <color indexed="64"/>
      </right>
      <top style="thin">
        <color indexed="5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58"/>
      </left>
      <right style="medium">
        <color indexed="58"/>
      </right>
      <top style="medium">
        <color indexed="58"/>
      </top>
      <bottom style="thin">
        <color indexed="58"/>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3"/>
      </left>
      <right/>
      <top/>
      <bottom/>
      <diagonal/>
    </border>
    <border>
      <left style="medium">
        <color indexed="58"/>
      </left>
      <right style="medium">
        <color indexed="58"/>
      </right>
      <top style="thin">
        <color indexed="58"/>
      </top>
      <bottom style="medium">
        <color indexed="58"/>
      </bottom>
      <diagonal/>
    </border>
    <border>
      <left/>
      <right/>
      <top style="thin">
        <color indexed="58"/>
      </top>
      <bottom style="medium">
        <color indexed="58"/>
      </bottom>
      <diagonal/>
    </border>
    <border>
      <left style="medium">
        <color indexed="58"/>
      </left>
      <right style="thin">
        <color indexed="58"/>
      </right>
      <top/>
      <bottom style="medium">
        <color indexed="58"/>
      </bottom>
      <diagonal/>
    </border>
    <border>
      <left style="thin">
        <color indexed="58"/>
      </left>
      <right style="medium">
        <color indexed="58"/>
      </right>
      <top/>
      <bottom style="medium">
        <color indexed="58"/>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medium">
        <color indexed="64"/>
      </left>
      <right/>
      <top/>
      <bottom style="medium">
        <color indexed="64"/>
      </bottom>
      <diagonal/>
    </border>
    <border>
      <left style="thin">
        <color indexed="8"/>
      </left>
      <right/>
      <top style="medium">
        <color indexed="8"/>
      </top>
      <bottom/>
      <diagonal/>
    </border>
    <border>
      <left style="thin">
        <color indexed="8"/>
      </left>
      <right/>
      <top/>
      <bottom/>
      <diagonal/>
    </border>
    <border>
      <left style="thin">
        <color indexed="8"/>
      </left>
      <right/>
      <top style="medium">
        <color indexed="58"/>
      </top>
      <bottom style="medium">
        <color indexed="58"/>
      </bottom>
      <diagonal/>
    </border>
    <border>
      <left style="thin">
        <color indexed="58"/>
      </left>
      <right/>
      <top/>
      <bottom style="hair">
        <color indexed="22"/>
      </bottom>
      <diagonal/>
    </border>
    <border>
      <left style="thin">
        <color indexed="58"/>
      </left>
      <right/>
      <top style="hair">
        <color indexed="22"/>
      </top>
      <bottom style="hair">
        <color indexed="22"/>
      </bottom>
      <diagonal/>
    </border>
    <border>
      <left style="thin">
        <color indexed="58"/>
      </left>
      <right/>
      <top style="medium">
        <color indexed="8"/>
      </top>
      <bottom style="medium">
        <color indexed="8"/>
      </bottom>
      <diagonal/>
    </border>
    <border>
      <left style="thin">
        <color indexed="58"/>
      </left>
      <right/>
      <top style="medium">
        <color indexed="8"/>
      </top>
      <bottom style="hair">
        <color indexed="22"/>
      </bottom>
      <diagonal/>
    </border>
    <border>
      <left style="thin">
        <color indexed="58"/>
      </left>
      <right/>
      <top style="hair">
        <color indexed="22"/>
      </top>
      <bottom style="medium">
        <color indexed="8"/>
      </bottom>
      <diagonal/>
    </border>
    <border>
      <left style="thin">
        <color indexed="58"/>
      </left>
      <right/>
      <top/>
      <bottom/>
      <diagonal/>
    </border>
    <border>
      <left style="thin">
        <color indexed="58"/>
      </left>
      <right/>
      <top style="hair">
        <color indexed="22"/>
      </top>
      <bottom/>
      <diagonal/>
    </border>
    <border>
      <left style="thin">
        <color indexed="8"/>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58"/>
      </top>
      <bottom style="medium">
        <color indexed="5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hair">
        <color indexed="8"/>
      </left>
      <right style="medium">
        <color indexed="8"/>
      </right>
      <top style="medium">
        <color indexed="8"/>
      </top>
      <bottom/>
      <diagonal/>
    </border>
    <border>
      <left style="hair">
        <color indexed="8"/>
      </left>
      <right style="medium">
        <color indexed="8"/>
      </right>
      <top/>
      <bottom/>
      <diagonal/>
    </border>
    <border>
      <left style="medium">
        <color indexed="8"/>
      </left>
      <right style="medium">
        <color indexed="8"/>
      </right>
      <top style="medium">
        <color indexed="8"/>
      </top>
      <bottom style="medium">
        <color indexed="8"/>
      </bottom>
      <diagonal/>
    </border>
    <border>
      <left style="hair">
        <color indexed="8"/>
      </left>
      <right style="medium">
        <color indexed="8"/>
      </right>
      <top/>
      <bottom style="hair">
        <color indexed="22"/>
      </bottom>
      <diagonal/>
    </border>
    <border>
      <left style="hair">
        <color indexed="8"/>
      </left>
      <right style="medium">
        <color indexed="8"/>
      </right>
      <top style="medium">
        <color indexed="8"/>
      </top>
      <bottom style="hair">
        <color indexed="22"/>
      </bottom>
      <diagonal/>
    </border>
    <border>
      <left style="hair">
        <color indexed="8"/>
      </left>
      <right style="medium">
        <color indexed="8"/>
      </right>
      <top style="hair">
        <color indexed="22"/>
      </top>
      <bottom style="medium">
        <color indexed="8"/>
      </bottom>
      <diagonal/>
    </border>
    <border>
      <left style="hair">
        <color indexed="8"/>
      </left>
      <right style="medium">
        <color indexed="8"/>
      </right>
      <top style="hair">
        <color indexed="22"/>
      </top>
      <bottom style="hair">
        <color indexed="22"/>
      </bottom>
      <diagonal/>
    </border>
    <border>
      <left/>
      <right style="medium">
        <color indexed="8"/>
      </right>
      <top/>
      <bottom/>
      <diagonal/>
    </border>
    <border>
      <left/>
      <right style="medium">
        <color indexed="8"/>
      </right>
      <top style="medium">
        <color indexed="58"/>
      </top>
      <bottom style="medium">
        <color indexed="58"/>
      </bottom>
      <diagonal/>
    </border>
    <border>
      <left style="thin">
        <color indexed="8"/>
      </left>
      <right style="medium">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58"/>
      </right>
      <top style="medium">
        <color indexed="64"/>
      </top>
      <bottom style="thin">
        <color indexed="58"/>
      </bottom>
      <diagonal/>
    </border>
    <border>
      <left style="thin">
        <color indexed="58"/>
      </left>
      <right style="medium">
        <color indexed="64"/>
      </right>
      <top style="medium">
        <color indexed="64"/>
      </top>
      <bottom style="thin">
        <color indexed="58"/>
      </bottom>
      <diagonal/>
    </border>
    <border>
      <left/>
      <right style="medium">
        <color indexed="64"/>
      </right>
      <top/>
      <bottom style="thin">
        <color indexed="58"/>
      </bottom>
      <diagonal/>
    </border>
    <border>
      <left style="thin">
        <color indexed="63"/>
      </left>
      <right style="thin">
        <color indexed="63"/>
      </right>
      <top/>
      <bottom style="thin">
        <color indexed="63"/>
      </bottom>
      <diagonal/>
    </border>
    <border>
      <left style="thin">
        <color indexed="63"/>
      </left>
      <right style="hair">
        <color indexed="8"/>
      </right>
      <top style="hair">
        <color indexed="22"/>
      </top>
      <bottom style="hair">
        <color indexed="22"/>
      </bottom>
      <diagonal/>
    </border>
    <border>
      <left style="thin">
        <color indexed="63"/>
      </left>
      <right style="thin">
        <color indexed="58"/>
      </right>
      <top style="thin">
        <color indexed="58"/>
      </top>
      <bottom style="thin">
        <color indexed="58"/>
      </bottom>
      <diagonal/>
    </border>
    <border>
      <left/>
      <right style="medium">
        <color indexed="64"/>
      </right>
      <top style="thin">
        <color indexed="58"/>
      </top>
      <bottom style="thin">
        <color indexed="58"/>
      </bottom>
      <diagonal/>
    </border>
    <border>
      <left style="medium">
        <color indexed="64"/>
      </left>
      <right style="thin">
        <color indexed="58"/>
      </right>
      <top/>
      <bottom style="thin">
        <color indexed="58"/>
      </bottom>
      <diagonal/>
    </border>
    <border>
      <left style="thin">
        <color indexed="58"/>
      </left>
      <right style="medium">
        <color indexed="64"/>
      </right>
      <top style="thin">
        <color indexed="58"/>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8"/>
      </left>
      <right style="medium">
        <color indexed="8"/>
      </right>
      <top/>
      <bottom style="hair">
        <color indexed="22"/>
      </bottom>
      <diagonal/>
    </border>
    <border>
      <left style="medium">
        <color indexed="8"/>
      </left>
      <right style="medium">
        <color indexed="8"/>
      </right>
      <top style="medium">
        <color indexed="8"/>
      </top>
      <bottom style="hair">
        <color indexed="22"/>
      </bottom>
      <diagonal/>
    </border>
    <border>
      <left style="medium">
        <color indexed="8"/>
      </left>
      <right style="medium">
        <color indexed="8"/>
      </right>
      <top style="hair">
        <color indexed="22"/>
      </top>
      <bottom style="hair">
        <color indexed="22"/>
      </bottom>
      <diagonal/>
    </border>
    <border>
      <left style="medium">
        <color indexed="8"/>
      </left>
      <right style="medium">
        <color indexed="8"/>
      </right>
      <top style="hair">
        <color indexed="22"/>
      </top>
      <bottom/>
      <diagonal/>
    </border>
    <border>
      <left style="medium">
        <color indexed="8"/>
      </left>
      <right style="medium">
        <color indexed="8"/>
      </right>
      <top style="hair">
        <color indexed="22"/>
      </top>
      <bottom style="medium">
        <color indexed="8"/>
      </bottom>
      <diagonal/>
    </border>
    <border>
      <left style="thin">
        <color indexed="64"/>
      </left>
      <right style="medium">
        <color indexed="64"/>
      </right>
      <top style="medium">
        <color indexed="64"/>
      </top>
      <bottom style="medium">
        <color indexed="64"/>
      </bottom>
      <diagonal/>
    </border>
    <border>
      <left style="medium">
        <color indexed="58"/>
      </left>
      <right style="thin">
        <color indexed="58"/>
      </right>
      <top style="thin">
        <color indexed="58"/>
      </top>
      <bottom style="thin">
        <color indexed="58"/>
      </bottom>
      <diagonal/>
    </border>
    <border>
      <left style="medium">
        <color indexed="58"/>
      </left>
      <right style="hair">
        <color indexed="8"/>
      </right>
      <top style="hair">
        <color indexed="22"/>
      </top>
      <bottom style="hair">
        <color indexed="22"/>
      </bottom>
      <diagonal/>
    </border>
    <border>
      <left style="medium">
        <color indexed="58"/>
      </left>
      <right style="hair">
        <color indexed="8"/>
      </right>
      <top style="hair">
        <color indexed="8"/>
      </top>
      <bottom style="hair">
        <color indexed="8"/>
      </bottom>
      <diagonal/>
    </border>
    <border>
      <left style="medium">
        <color indexed="58"/>
      </left>
      <right style="thin">
        <color indexed="58"/>
      </right>
      <top style="thin">
        <color indexed="58"/>
      </top>
      <bottom/>
      <diagonal/>
    </border>
    <border>
      <left style="hair">
        <color indexed="8"/>
      </left>
      <right style="hair">
        <color indexed="8"/>
      </right>
      <top style="hair">
        <color indexed="22"/>
      </top>
      <bottom style="hair">
        <color indexed="22"/>
      </bottom>
      <diagonal/>
    </border>
    <border>
      <left style="hair">
        <color indexed="8"/>
      </left>
      <right style="hair">
        <color indexed="8"/>
      </right>
      <top style="hair">
        <color indexed="8"/>
      </top>
      <bottom/>
      <diagonal/>
    </border>
    <border>
      <left style="medium">
        <color indexed="58"/>
      </left>
      <right style="thin">
        <color indexed="58"/>
      </right>
      <top/>
      <bottom/>
      <diagonal/>
    </border>
    <border>
      <left/>
      <right style="thin">
        <color indexed="58"/>
      </right>
      <top/>
      <bottom/>
      <diagonal/>
    </border>
    <border>
      <left style="thin">
        <color indexed="58"/>
      </left>
      <right style="medium">
        <color indexed="58"/>
      </right>
      <top/>
      <bottom/>
      <diagonal/>
    </border>
    <border>
      <left/>
      <right style="medium">
        <color indexed="8"/>
      </right>
      <top style="medium">
        <color indexed="8"/>
      </top>
      <bottom/>
      <diagonal/>
    </border>
    <border>
      <left/>
      <right style="medium">
        <color indexed="8"/>
      </right>
      <top/>
      <bottom style="hair">
        <color indexed="22"/>
      </bottom>
      <diagonal/>
    </border>
    <border>
      <left/>
      <right style="medium">
        <color indexed="8"/>
      </right>
      <top style="medium">
        <color indexed="8"/>
      </top>
      <bottom style="hair">
        <color indexed="22"/>
      </bottom>
      <diagonal/>
    </border>
    <border>
      <left/>
      <right style="medium">
        <color indexed="8"/>
      </right>
      <top style="hair">
        <color indexed="22"/>
      </top>
      <bottom style="hair">
        <color indexed="22"/>
      </bottom>
      <diagonal/>
    </border>
    <border>
      <left/>
      <right style="medium">
        <color indexed="8"/>
      </right>
      <top style="hair">
        <color indexed="22"/>
      </top>
      <bottom style="medium">
        <color indexed="8"/>
      </bottom>
      <diagonal/>
    </border>
    <border>
      <left/>
      <right style="medium">
        <color indexed="8"/>
      </right>
      <top style="hair">
        <color indexed="22"/>
      </top>
      <bottom/>
      <diagonal/>
    </border>
    <border>
      <left style="thin">
        <color indexed="58"/>
      </left>
      <right style="medium">
        <color indexed="64"/>
      </right>
      <top/>
      <bottom style="thin">
        <color indexed="58"/>
      </bottom>
      <diagonal/>
    </border>
    <border>
      <left style="thin">
        <color indexed="58"/>
      </left>
      <right style="medium">
        <color indexed="64"/>
      </right>
      <top/>
      <bottom/>
      <diagonal/>
    </border>
    <border>
      <left/>
      <right style="thin">
        <color indexed="58"/>
      </right>
      <top/>
      <bottom style="thin">
        <color indexed="58"/>
      </bottom>
      <diagonal/>
    </border>
    <border>
      <left style="medium">
        <color indexed="58"/>
      </left>
      <right style="thin">
        <color indexed="58"/>
      </right>
      <top style="thin">
        <color indexed="58"/>
      </top>
      <bottom style="medium">
        <color indexed="58"/>
      </bottom>
      <diagonal/>
    </border>
    <border>
      <left/>
      <right style="thin">
        <color indexed="58"/>
      </right>
      <top style="thin">
        <color indexed="58"/>
      </top>
      <bottom style="medium">
        <color indexed="5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58"/>
      </right>
      <top/>
      <bottom/>
      <diagonal/>
    </border>
    <border>
      <left style="thin">
        <color indexed="64"/>
      </left>
      <right/>
      <top/>
      <bottom style="thin">
        <color indexed="64"/>
      </bottom>
      <diagonal/>
    </border>
    <border>
      <left/>
      <right/>
      <top style="thin">
        <color indexed="63"/>
      </top>
      <bottom style="thin">
        <color indexed="63"/>
      </bottom>
      <diagonal/>
    </border>
    <border>
      <left style="thin">
        <color indexed="64"/>
      </left>
      <right style="thin">
        <color indexed="63"/>
      </right>
      <top style="thin">
        <color indexed="63"/>
      </top>
      <bottom/>
      <diagonal/>
    </border>
    <border>
      <left style="thin">
        <color indexed="64"/>
      </left>
      <right style="thin">
        <color indexed="63"/>
      </right>
      <top/>
      <bottom style="thin">
        <color indexed="63"/>
      </bottom>
      <diagonal/>
    </border>
    <border>
      <left style="thin">
        <color indexed="64"/>
      </left>
      <right style="thin">
        <color indexed="64"/>
      </right>
      <top/>
      <bottom/>
      <diagonal/>
    </border>
    <border>
      <left style="thin">
        <color indexed="58"/>
      </left>
      <right/>
      <top style="thin">
        <color indexed="58"/>
      </top>
      <bottom style="thin">
        <color indexed="58"/>
      </bottom>
      <diagonal/>
    </border>
    <border>
      <left/>
      <right style="medium">
        <color indexed="58"/>
      </right>
      <top style="medium">
        <color indexed="58"/>
      </top>
      <bottom style="thin">
        <color indexed="58"/>
      </bottom>
      <diagonal/>
    </border>
    <border>
      <left style="medium">
        <color indexed="58"/>
      </left>
      <right style="thin">
        <color indexed="58"/>
      </right>
      <top style="double">
        <color indexed="58"/>
      </top>
      <bottom style="medium">
        <color indexed="58"/>
      </bottom>
      <diagonal/>
    </border>
    <border>
      <left style="thin">
        <color indexed="58"/>
      </left>
      <right style="thin">
        <color indexed="58"/>
      </right>
      <top style="double">
        <color indexed="58"/>
      </top>
      <bottom style="medium">
        <color indexed="58"/>
      </bottom>
      <diagonal/>
    </border>
    <border>
      <left style="thin">
        <color indexed="58"/>
      </left>
      <right style="medium">
        <color indexed="58"/>
      </right>
      <top style="double">
        <color indexed="58"/>
      </top>
      <bottom style="medium">
        <color indexed="58"/>
      </bottom>
      <diagonal/>
    </border>
    <border>
      <left style="medium">
        <color indexed="58"/>
      </left>
      <right/>
      <top style="medium">
        <color indexed="58"/>
      </top>
      <bottom style="medium">
        <color indexed="58"/>
      </bottom>
      <diagonal/>
    </border>
    <border>
      <left/>
      <right/>
      <top style="medium">
        <color indexed="58"/>
      </top>
      <bottom style="medium">
        <color indexed="58"/>
      </bottom>
      <diagonal/>
    </border>
    <border>
      <left/>
      <right style="medium">
        <color indexed="58"/>
      </right>
      <top style="medium">
        <color indexed="58"/>
      </top>
      <bottom style="medium">
        <color indexed="58"/>
      </bottom>
      <diagonal/>
    </border>
    <border>
      <left style="medium">
        <color indexed="58"/>
      </left>
      <right/>
      <top/>
      <bottom style="thin">
        <color indexed="58"/>
      </bottom>
      <diagonal/>
    </border>
    <border>
      <left/>
      <right style="medium">
        <color indexed="58"/>
      </right>
      <top/>
      <bottom style="thin">
        <color indexed="58"/>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165" fontId="22" fillId="0" borderId="0" applyFill="0" applyBorder="0" applyAlignment="0" applyProtection="0"/>
    <xf numFmtId="164" fontId="1" fillId="0" borderId="0" applyFill="0" applyBorder="0" applyAlignment="0" applyProtection="0"/>
    <xf numFmtId="165" fontId="22" fillId="0" borderId="0" applyFill="0" applyBorder="0" applyAlignment="0" applyProtection="0"/>
    <xf numFmtId="0" fontId="2" fillId="0" borderId="0"/>
    <xf numFmtId="9" fontId="1" fillId="0" borderId="0" applyFill="0" applyBorder="0" applyAlignment="0" applyProtection="0"/>
    <xf numFmtId="0" fontId="32" fillId="0" borderId="0" applyNumberFormat="0" applyFill="0" applyBorder="0" applyAlignment="0" applyProtection="0"/>
  </cellStyleXfs>
  <cellXfs count="441">
    <xf numFmtId="0" fontId="0" fillId="0" borderId="0" xfId="0"/>
    <xf numFmtId="165" fontId="0" fillId="2" borderId="2" xfId="3" applyFont="1" applyFill="1" applyBorder="1" applyAlignment="1" applyProtection="1">
      <protection locked="0"/>
    </xf>
    <xf numFmtId="165" fontId="0" fillId="2" borderId="3" xfId="3" applyFont="1" applyFill="1" applyBorder="1" applyAlignment="1" applyProtection="1">
      <protection locked="0"/>
    </xf>
    <xf numFmtId="0" fontId="0" fillId="2" borderId="3" xfId="0" applyFill="1" applyBorder="1" applyAlignment="1" applyProtection="1">
      <alignment horizontal="center"/>
      <protection locked="0"/>
    </xf>
    <xf numFmtId="165" fontId="0" fillId="2" borderId="5" xfId="3" applyFont="1" applyFill="1" applyBorder="1" applyAlignment="1" applyProtection="1">
      <protection locked="0"/>
    </xf>
    <xf numFmtId="165" fontId="0" fillId="2" borderId="6" xfId="3" applyFont="1" applyFill="1" applyBorder="1" applyAlignment="1" applyProtection="1">
      <protection locked="0"/>
    </xf>
    <xf numFmtId="165" fontId="0" fillId="2" borderId="7" xfId="3" applyFont="1" applyFill="1" applyBorder="1" applyAlignment="1" applyProtection="1">
      <protection locked="0"/>
    </xf>
    <xf numFmtId="165" fontId="0" fillId="2" borderId="8" xfId="3" applyFont="1" applyFill="1" applyBorder="1" applyAlignment="1" applyProtection="1">
      <protection locked="0"/>
    </xf>
    <xf numFmtId="0" fontId="8" fillId="0" borderId="0" xfId="4" applyFont="1"/>
    <xf numFmtId="167" fontId="8" fillId="0" borderId="0" xfId="4" applyNumberFormat="1" applyFont="1"/>
    <xf numFmtId="0" fontId="11" fillId="0" borderId="0" xfId="0" applyFont="1"/>
    <xf numFmtId="0" fontId="11" fillId="0" borderId="0" xfId="4" applyFont="1"/>
    <xf numFmtId="0" fontId="8" fillId="0" borderId="0" xfId="4" applyFont="1" applyAlignment="1">
      <alignment horizontal="right"/>
    </xf>
    <xf numFmtId="14" fontId="8" fillId="0" borderId="0" xfId="4" applyNumberFormat="1" applyFont="1"/>
    <xf numFmtId="0" fontId="8" fillId="0" borderId="0" xfId="4" applyFont="1" applyAlignment="1">
      <alignment horizontal="center"/>
    </xf>
    <xf numFmtId="167" fontId="8" fillId="0" borderId="0" xfId="4" applyNumberFormat="1" applyFont="1" applyAlignment="1">
      <alignment horizontal="center"/>
    </xf>
    <xf numFmtId="0" fontId="11" fillId="0" borderId="9" xfId="4" applyFont="1" applyBorder="1" applyAlignment="1">
      <alignment horizontal="center" wrapText="1"/>
    </xf>
    <xf numFmtId="0" fontId="11" fillId="0" borderId="10" xfId="4" applyFont="1" applyBorder="1" applyAlignment="1">
      <alignment horizontal="center" wrapText="1"/>
    </xf>
    <xf numFmtId="0" fontId="11" fillId="0" borderId="11" xfId="4" applyFont="1" applyBorder="1" applyAlignment="1">
      <alignment horizontal="center" wrapText="1"/>
    </xf>
    <xf numFmtId="0" fontId="11" fillId="0" borderId="12" xfId="4" applyFont="1" applyBorder="1" applyAlignment="1">
      <alignment horizontal="center" wrapText="1"/>
    </xf>
    <xf numFmtId="0" fontId="10" fillId="3" borderId="13" xfId="4" applyFont="1" applyFill="1" applyBorder="1"/>
    <xf numFmtId="0" fontId="11" fillId="0" borderId="14" xfId="4" applyFont="1" applyBorder="1"/>
    <xf numFmtId="0" fontId="11" fillId="0" borderId="15" xfId="4" applyFont="1" applyBorder="1"/>
    <xf numFmtId="0" fontId="11" fillId="0" borderId="16" xfId="4" applyFont="1" applyBorder="1"/>
    <xf numFmtId="0" fontId="10" fillId="4" borderId="17" xfId="4" applyFont="1" applyFill="1" applyBorder="1"/>
    <xf numFmtId="0" fontId="11" fillId="0" borderId="18" xfId="4" applyFont="1" applyBorder="1"/>
    <xf numFmtId="0" fontId="11" fillId="0" borderId="11" xfId="4" applyFont="1" applyBorder="1"/>
    <xf numFmtId="0" fontId="11" fillId="0" borderId="19" xfId="4" applyFont="1" applyBorder="1"/>
    <xf numFmtId="0" fontId="11" fillId="4" borderId="17" xfId="4" applyFont="1" applyFill="1" applyBorder="1"/>
    <xf numFmtId="0" fontId="11" fillId="4" borderId="13" xfId="4" applyFont="1" applyFill="1" applyBorder="1"/>
    <xf numFmtId="0" fontId="10" fillId="0" borderId="0" xfId="4" applyFont="1"/>
    <xf numFmtId="0" fontId="0" fillId="0" borderId="0" xfId="0" applyAlignment="1">
      <alignment horizontal="right"/>
    </xf>
    <xf numFmtId="0" fontId="0" fillId="2" borderId="2" xfId="0" applyFill="1" applyBorder="1" applyAlignment="1" applyProtection="1">
      <alignment horizontal="center"/>
      <protection locked="0"/>
    </xf>
    <xf numFmtId="0" fontId="0" fillId="0" borderId="0" xfId="0" applyAlignment="1" applyProtection="1">
      <alignment horizontal="center"/>
      <protection locked="0"/>
    </xf>
    <xf numFmtId="168" fontId="0" fillId="5" borderId="20" xfId="0" applyNumberFormat="1" applyFill="1" applyBorder="1" applyAlignment="1" applyProtection="1">
      <alignment horizontal="center"/>
      <protection locked="0"/>
    </xf>
    <xf numFmtId="0" fontId="0" fillId="0" borderId="21" xfId="0" applyBorder="1"/>
    <xf numFmtId="0" fontId="5" fillId="0" borderId="21" xfId="0" applyFont="1" applyBorder="1" applyAlignment="1">
      <alignment horizontal="center"/>
    </xf>
    <xf numFmtId="165" fontId="0" fillId="6" borderId="23" xfId="3" applyFont="1" applyFill="1" applyBorder="1" applyAlignment="1" applyProtection="1"/>
    <xf numFmtId="0" fontId="8" fillId="0" borderId="24" xfId="4" applyFont="1" applyBorder="1"/>
    <xf numFmtId="0" fontId="8" fillId="0" borderId="25" xfId="4" applyFont="1" applyBorder="1"/>
    <xf numFmtId="0" fontId="11" fillId="2" borderId="26" xfId="4" applyFont="1" applyFill="1" applyBorder="1" applyProtection="1">
      <protection locked="0"/>
    </xf>
    <xf numFmtId="166" fontId="8" fillId="2" borderId="27" xfId="4" applyNumberFormat="1" applyFont="1" applyFill="1" applyBorder="1" applyProtection="1">
      <protection locked="0"/>
    </xf>
    <xf numFmtId="0" fontId="11" fillId="2" borderId="28" xfId="4" applyFont="1" applyFill="1" applyBorder="1" applyProtection="1">
      <protection locked="0"/>
    </xf>
    <xf numFmtId="166" fontId="8" fillId="2" borderId="29" xfId="4" applyNumberFormat="1" applyFont="1" applyFill="1" applyBorder="1" applyProtection="1">
      <protection locked="0"/>
    </xf>
    <xf numFmtId="0" fontId="11" fillId="2" borderId="30" xfId="4" applyFont="1" applyFill="1" applyBorder="1" applyProtection="1">
      <protection locked="0"/>
    </xf>
    <xf numFmtId="166" fontId="8" fillId="2" borderId="31" xfId="4" applyNumberFormat="1" applyFont="1" applyFill="1" applyBorder="1" applyProtection="1">
      <protection locked="0"/>
    </xf>
    <xf numFmtId="0" fontId="11" fillId="0" borderId="24" xfId="4" applyFont="1" applyBorder="1" applyProtection="1">
      <protection locked="0"/>
    </xf>
    <xf numFmtId="0" fontId="11" fillId="0" borderId="25" xfId="4" applyFont="1" applyBorder="1" applyProtection="1">
      <protection locked="0"/>
    </xf>
    <xf numFmtId="165" fontId="7" fillId="6" borderId="3" xfId="0" applyNumberFormat="1" applyFont="1" applyFill="1" applyBorder="1"/>
    <xf numFmtId="165" fontId="16" fillId="0" borderId="0" xfId="1" applyFont="1" applyFill="1" applyBorder="1" applyAlignment="1" applyProtection="1"/>
    <xf numFmtId="165" fontId="14" fillId="0" borderId="0" xfId="1" applyFont="1" applyFill="1" applyBorder="1" applyAlignment="1" applyProtection="1"/>
    <xf numFmtId="165" fontId="15" fillId="0" borderId="0" xfId="1" applyFont="1" applyFill="1" applyBorder="1" applyAlignment="1" applyProtection="1"/>
    <xf numFmtId="0" fontId="16" fillId="0" borderId="0" xfId="4" applyFont="1" applyAlignment="1">
      <alignment horizontal="center"/>
    </xf>
    <xf numFmtId="0" fontId="18" fillId="0" borderId="34" xfId="4" applyFont="1" applyBorder="1"/>
    <xf numFmtId="0" fontId="18" fillId="7" borderId="20" xfId="4" applyFont="1" applyFill="1" applyBorder="1" applyProtection="1">
      <protection locked="0"/>
    </xf>
    <xf numFmtId="167" fontId="18" fillId="0" borderId="0" xfId="4" applyNumberFormat="1" applyFont="1"/>
    <xf numFmtId="0" fontId="18" fillId="0" borderId="0" xfId="4" applyFont="1"/>
    <xf numFmtId="165" fontId="19" fillId="0" borderId="0" xfId="1" applyFont="1" applyFill="1" applyBorder="1" applyAlignment="1" applyProtection="1"/>
    <xf numFmtId="0" fontId="16" fillId="0" borderId="0" xfId="4" applyFont="1" applyAlignment="1">
      <alignment horizontal="right"/>
    </xf>
    <xf numFmtId="0" fontId="16" fillId="0" borderId="34" xfId="4" applyFont="1" applyBorder="1" applyAlignment="1">
      <alignment horizontal="right"/>
    </xf>
    <xf numFmtId="165" fontId="14" fillId="0" borderId="36" xfId="1" applyFont="1" applyFill="1" applyBorder="1" applyAlignment="1" applyProtection="1"/>
    <xf numFmtId="0" fontId="0" fillId="6" borderId="37" xfId="0" applyFill="1" applyBorder="1" applyAlignment="1">
      <alignment horizontal="center"/>
    </xf>
    <xf numFmtId="0" fontId="0" fillId="6" borderId="38" xfId="0" applyFill="1" applyBorder="1" applyAlignment="1">
      <alignment horizontal="center"/>
    </xf>
    <xf numFmtId="0" fontId="12" fillId="6" borderId="3" xfId="0" applyFont="1" applyFill="1" applyBorder="1" applyAlignment="1">
      <alignment horizontal="right"/>
    </xf>
    <xf numFmtId="165" fontId="16" fillId="0" borderId="0" xfId="1" applyFont="1" applyFill="1" applyBorder="1" applyAlignment="1" applyProtection="1">
      <alignment horizontal="right"/>
    </xf>
    <xf numFmtId="170" fontId="16" fillId="0" borderId="0" xfId="1" applyNumberFormat="1" applyFont="1" applyFill="1" applyBorder="1" applyAlignment="1" applyProtection="1"/>
    <xf numFmtId="4" fontId="16" fillId="0" borderId="0" xfId="1" applyNumberFormat="1" applyFont="1" applyFill="1" applyBorder="1" applyAlignment="1" applyProtection="1"/>
    <xf numFmtId="165" fontId="15" fillId="0" borderId="0" xfId="1" applyFont="1" applyFill="1" applyBorder="1" applyAlignment="1" applyProtection="1">
      <alignment horizontal="left"/>
    </xf>
    <xf numFmtId="165" fontId="14" fillId="7" borderId="1" xfId="1" applyFont="1" applyFill="1" applyBorder="1" applyAlignment="1" applyProtection="1">
      <protection locked="0"/>
    </xf>
    <xf numFmtId="165" fontId="14" fillId="7" borderId="1" xfId="1" applyFont="1" applyFill="1" applyBorder="1" applyAlignment="1" applyProtection="1">
      <alignment horizontal="left"/>
      <protection locked="0"/>
    </xf>
    <xf numFmtId="165" fontId="14" fillId="8" borderId="1" xfId="1" applyFont="1" applyFill="1" applyBorder="1" applyAlignment="1" applyProtection="1">
      <protection locked="0"/>
    </xf>
    <xf numFmtId="0" fontId="10" fillId="0" borderId="44" xfId="4" applyFont="1" applyBorder="1" applyAlignment="1">
      <alignment horizontal="center" vertical="center"/>
    </xf>
    <xf numFmtId="0" fontId="11" fillId="0" borderId="45" xfId="4" applyFont="1" applyBorder="1" applyAlignment="1">
      <alignment horizontal="center" vertical="center"/>
    </xf>
    <xf numFmtId="0" fontId="10" fillId="3" borderId="46" xfId="4" applyFont="1" applyFill="1" applyBorder="1"/>
    <xf numFmtId="0" fontId="11" fillId="0" borderId="47" xfId="4" applyFont="1" applyBorder="1"/>
    <xf numFmtId="0" fontId="11" fillId="0" borderId="48" xfId="4" applyFont="1" applyBorder="1"/>
    <xf numFmtId="0" fontId="10" fillId="4" borderId="49" xfId="4" applyFont="1" applyFill="1" applyBorder="1"/>
    <xf numFmtId="0" fontId="11" fillId="0" borderId="50" xfId="4" applyFont="1" applyBorder="1"/>
    <xf numFmtId="0" fontId="11" fillId="0" borderId="51" xfId="4" applyFont="1" applyBorder="1"/>
    <xf numFmtId="0" fontId="11" fillId="0" borderId="52" xfId="4" applyFont="1" applyBorder="1"/>
    <xf numFmtId="0" fontId="11" fillId="0" borderId="53" xfId="4" applyFont="1" applyBorder="1"/>
    <xf numFmtId="0" fontId="10" fillId="4" borderId="46" xfId="4" applyFont="1" applyFill="1" applyBorder="1"/>
    <xf numFmtId="0" fontId="11" fillId="0" borderId="45" xfId="4" applyFont="1" applyBorder="1"/>
    <xf numFmtId="0" fontId="10" fillId="4" borderId="54" xfId="4" applyFont="1" applyFill="1" applyBorder="1"/>
    <xf numFmtId="167" fontId="10" fillId="9" borderId="55" xfId="4" applyNumberFormat="1" applyFont="1" applyFill="1" applyBorder="1" applyAlignment="1">
      <alignment horizontal="center"/>
    </xf>
    <xf numFmtId="0" fontId="10" fillId="9" borderId="56" xfId="4" applyFont="1" applyFill="1" applyBorder="1" applyAlignment="1">
      <alignment horizontal="center"/>
    </xf>
    <xf numFmtId="3" fontId="10" fillId="3" borderId="57" xfId="4" applyNumberFormat="1" applyFont="1" applyFill="1" applyBorder="1"/>
    <xf numFmtId="3" fontId="10" fillId="3" borderId="58" xfId="4" applyNumberFormat="1" applyFont="1" applyFill="1" applyBorder="1"/>
    <xf numFmtId="3" fontId="10" fillId="3" borderId="59" xfId="4" applyNumberFormat="1" applyFont="1" applyFill="1" applyBorder="1"/>
    <xf numFmtId="3" fontId="11" fillId="9" borderId="60" xfId="4" applyNumberFormat="1" applyFont="1" applyFill="1" applyBorder="1"/>
    <xf numFmtId="3" fontId="11" fillId="9" borderId="61" xfId="4" applyNumberFormat="1" applyFont="1" applyFill="1" applyBorder="1"/>
    <xf numFmtId="3" fontId="10" fillId="4" borderId="62" xfId="4" applyNumberFormat="1" applyFont="1" applyFill="1" applyBorder="1"/>
    <xf numFmtId="3" fontId="10" fillId="4" borderId="58" xfId="4" applyNumberFormat="1" applyFont="1" applyFill="1" applyBorder="1"/>
    <xf numFmtId="3" fontId="11" fillId="9" borderId="63" xfId="4" applyNumberFormat="1" applyFont="1" applyFill="1" applyBorder="1"/>
    <xf numFmtId="3" fontId="11" fillId="9" borderId="56" xfId="4" applyNumberFormat="1" applyFont="1" applyFill="1" applyBorder="1"/>
    <xf numFmtId="3" fontId="11" fillId="9" borderId="64" xfId="4" applyNumberFormat="1" applyFont="1" applyFill="1" applyBorder="1"/>
    <xf numFmtId="3" fontId="11" fillId="9" borderId="65" xfId="4" applyNumberFormat="1" applyFont="1" applyFill="1" applyBorder="1"/>
    <xf numFmtId="3" fontId="11" fillId="9" borderId="66" xfId="4" applyNumberFormat="1" applyFont="1" applyFill="1" applyBorder="1"/>
    <xf numFmtId="3" fontId="10" fillId="4" borderId="57" xfId="4" applyNumberFormat="1" applyFont="1" applyFill="1" applyBorder="1"/>
    <xf numFmtId="3" fontId="11" fillId="9" borderId="67" xfId="4" applyNumberFormat="1" applyFont="1" applyFill="1" applyBorder="1"/>
    <xf numFmtId="3" fontId="10" fillId="4" borderId="59" xfId="4" applyNumberFormat="1" applyFont="1" applyFill="1" applyBorder="1"/>
    <xf numFmtId="3" fontId="11" fillId="0" borderId="0" xfId="4" applyNumberFormat="1" applyFont="1"/>
    <xf numFmtId="3" fontId="10" fillId="0" borderId="0" xfId="4" applyNumberFormat="1" applyFont="1"/>
    <xf numFmtId="173" fontId="10" fillId="3" borderId="57" xfId="4" applyNumberFormat="1" applyFont="1" applyFill="1" applyBorder="1"/>
    <xf numFmtId="173" fontId="10" fillId="3" borderId="68" xfId="4" applyNumberFormat="1" applyFont="1" applyFill="1" applyBorder="1"/>
    <xf numFmtId="173" fontId="11" fillId="9" borderId="61" xfId="4" applyNumberFormat="1" applyFont="1" applyFill="1" applyBorder="1"/>
    <xf numFmtId="173" fontId="10" fillId="4" borderId="62" xfId="4" applyNumberFormat="1" applyFont="1" applyFill="1" applyBorder="1"/>
    <xf numFmtId="173" fontId="10" fillId="4" borderId="58" xfId="4" applyNumberFormat="1" applyFont="1" applyFill="1" applyBorder="1"/>
    <xf numFmtId="173" fontId="11" fillId="9" borderId="64" xfId="4" applyNumberFormat="1" applyFont="1" applyFill="1" applyBorder="1"/>
    <xf numFmtId="173" fontId="11" fillId="9" borderId="66" xfId="4" applyNumberFormat="1" applyFont="1" applyFill="1" applyBorder="1"/>
    <xf numFmtId="173" fontId="11" fillId="9" borderId="65" xfId="4" applyNumberFormat="1" applyFont="1" applyFill="1" applyBorder="1"/>
    <xf numFmtId="173" fontId="11" fillId="9" borderId="60" xfId="4" applyNumberFormat="1" applyFont="1" applyFill="1" applyBorder="1"/>
    <xf numFmtId="173" fontId="11" fillId="9" borderId="67" xfId="4" applyNumberFormat="1" applyFont="1" applyFill="1" applyBorder="1"/>
    <xf numFmtId="173" fontId="10" fillId="4" borderId="57" xfId="4" applyNumberFormat="1" applyFont="1" applyFill="1" applyBorder="1"/>
    <xf numFmtId="173" fontId="10" fillId="4" borderId="68" xfId="4" applyNumberFormat="1" applyFont="1" applyFill="1" applyBorder="1"/>
    <xf numFmtId="173" fontId="11" fillId="0" borderId="67" xfId="4" applyNumberFormat="1" applyFont="1" applyBorder="1"/>
    <xf numFmtId="0" fontId="3" fillId="6" borderId="20" xfId="4" applyFont="1" applyFill="1" applyBorder="1" applyAlignment="1">
      <alignment horizontal="center"/>
    </xf>
    <xf numFmtId="3" fontId="3" fillId="10" borderId="20" xfId="4" applyNumberFormat="1" applyFont="1" applyFill="1" applyBorder="1"/>
    <xf numFmtId="173" fontId="10" fillId="11" borderId="69" xfId="4" applyNumberFormat="1" applyFont="1" applyFill="1" applyBorder="1"/>
    <xf numFmtId="173" fontId="11" fillId="0" borderId="0" xfId="4" applyNumberFormat="1" applyFont="1"/>
    <xf numFmtId="173" fontId="24" fillId="0" borderId="0" xfId="4" applyNumberFormat="1" applyFont="1"/>
    <xf numFmtId="3" fontId="10" fillId="11" borderId="69" xfId="4" applyNumberFormat="1" applyFont="1" applyFill="1" applyBorder="1"/>
    <xf numFmtId="3" fontId="23" fillId="0" borderId="0" xfId="4" applyNumberFormat="1" applyFont="1"/>
    <xf numFmtId="173" fontId="10" fillId="0" borderId="0" xfId="4" applyNumberFormat="1" applyFont="1"/>
    <xf numFmtId="173" fontId="23" fillId="0" borderId="0" xfId="4" applyNumberFormat="1" applyFont="1"/>
    <xf numFmtId="0" fontId="10" fillId="4" borderId="70" xfId="4" applyFont="1" applyFill="1" applyBorder="1"/>
    <xf numFmtId="3" fontId="10" fillId="11" borderId="71" xfId="4" applyNumberFormat="1" applyFont="1" applyFill="1" applyBorder="1"/>
    <xf numFmtId="165" fontId="16" fillId="0" borderId="75" xfId="1" applyFont="1" applyFill="1" applyBorder="1" applyAlignment="1" applyProtection="1"/>
    <xf numFmtId="165" fontId="25" fillId="0" borderId="0" xfId="1" applyFont="1" applyFill="1" applyBorder="1" applyAlignment="1" applyProtection="1"/>
    <xf numFmtId="172" fontId="16" fillId="0" borderId="0" xfId="1" applyNumberFormat="1" applyFont="1" applyFill="1" applyBorder="1" applyAlignment="1" applyProtection="1"/>
    <xf numFmtId="0" fontId="16" fillId="0" borderId="0" xfId="1" applyNumberFormat="1" applyFont="1" applyFill="1" applyBorder="1" applyAlignment="1" applyProtection="1"/>
    <xf numFmtId="0" fontId="5" fillId="0" borderId="0" xfId="0" applyFont="1" applyAlignment="1">
      <alignment horizontal="center"/>
    </xf>
    <xf numFmtId="0" fontId="21" fillId="12" borderId="72" xfId="0" applyFont="1" applyFill="1" applyBorder="1"/>
    <xf numFmtId="0" fontId="21" fillId="12" borderId="73" xfId="0" applyFont="1" applyFill="1" applyBorder="1" applyAlignment="1">
      <alignment horizontal="center"/>
    </xf>
    <xf numFmtId="0" fontId="21" fillId="0" borderId="85" xfId="0" applyFont="1" applyBorder="1"/>
    <xf numFmtId="0" fontId="21" fillId="0" borderId="86" xfId="0" applyFont="1" applyBorder="1" applyAlignment="1">
      <alignment horizontal="center"/>
    </xf>
    <xf numFmtId="0" fontId="16" fillId="0" borderId="0" xfId="0" applyFont="1" applyAlignment="1">
      <alignment horizontal="right"/>
    </xf>
    <xf numFmtId="167" fontId="10" fillId="13" borderId="9" xfId="4" applyNumberFormat="1" applyFont="1" applyFill="1" applyBorder="1" applyAlignment="1">
      <alignment horizontal="center"/>
    </xf>
    <xf numFmtId="0" fontId="10" fillId="13" borderId="11" xfId="4" applyFont="1" applyFill="1" applyBorder="1" applyAlignment="1">
      <alignment horizontal="center"/>
    </xf>
    <xf numFmtId="3" fontId="11" fillId="13" borderId="60" xfId="4" applyNumberFormat="1" applyFont="1" applyFill="1" applyBorder="1"/>
    <xf numFmtId="3" fontId="11" fillId="13" borderId="61" xfId="4" applyNumberFormat="1" applyFont="1" applyFill="1" applyBorder="1"/>
    <xf numFmtId="3" fontId="11" fillId="13" borderId="11" xfId="4" applyNumberFormat="1" applyFont="1" applyFill="1" applyBorder="1"/>
    <xf numFmtId="3" fontId="11" fillId="13" borderId="64" xfId="4" applyNumberFormat="1" applyFont="1" applyFill="1" applyBorder="1"/>
    <xf numFmtId="3" fontId="11" fillId="13" borderId="65" xfId="4" applyNumberFormat="1" applyFont="1" applyFill="1" applyBorder="1"/>
    <xf numFmtId="3" fontId="11" fillId="13" borderId="67" xfId="4" applyNumberFormat="1" applyFont="1" applyFill="1" applyBorder="1"/>
    <xf numFmtId="3" fontId="10" fillId="14" borderId="69" xfId="4" applyNumberFormat="1" applyFont="1" applyFill="1" applyBorder="1"/>
    <xf numFmtId="3" fontId="10" fillId="14" borderId="92" xfId="4" applyNumberFormat="1" applyFont="1" applyFill="1" applyBorder="1"/>
    <xf numFmtId="3" fontId="3" fillId="15" borderId="20" xfId="4" applyNumberFormat="1" applyFont="1" applyFill="1" applyBorder="1"/>
    <xf numFmtId="173" fontId="10" fillId="14" borderId="69" xfId="4" applyNumberFormat="1" applyFont="1" applyFill="1" applyBorder="1"/>
    <xf numFmtId="173" fontId="11" fillId="13" borderId="60" xfId="4" applyNumberFormat="1" applyFont="1" applyFill="1" applyBorder="1"/>
    <xf numFmtId="173" fontId="11" fillId="13" borderId="61" xfId="4" applyNumberFormat="1" applyFont="1" applyFill="1" applyBorder="1"/>
    <xf numFmtId="173" fontId="10" fillId="13" borderId="61" xfId="4" applyNumberFormat="1" applyFont="1" applyFill="1" applyBorder="1"/>
    <xf numFmtId="173" fontId="11" fillId="13" borderId="67" xfId="4" applyNumberFormat="1" applyFont="1" applyFill="1" applyBorder="1"/>
    <xf numFmtId="173" fontId="11" fillId="13" borderId="64" xfId="4" applyNumberFormat="1" applyFont="1" applyFill="1" applyBorder="1"/>
    <xf numFmtId="173" fontId="11" fillId="13" borderId="66" xfId="4" applyNumberFormat="1" applyFont="1" applyFill="1" applyBorder="1"/>
    <xf numFmtId="173" fontId="11" fillId="13" borderId="65" xfId="4" applyNumberFormat="1" applyFont="1" applyFill="1" applyBorder="1"/>
    <xf numFmtId="167" fontId="10" fillId="13" borderId="55" xfId="4" applyNumberFormat="1" applyFont="1" applyFill="1" applyBorder="1" applyAlignment="1">
      <alignment horizontal="center"/>
    </xf>
    <xf numFmtId="0" fontId="10" fillId="13" borderId="56" xfId="4" applyFont="1" applyFill="1" applyBorder="1" applyAlignment="1">
      <alignment horizontal="center"/>
    </xf>
    <xf numFmtId="167" fontId="10" fillId="17" borderId="102" xfId="4" applyNumberFormat="1" applyFont="1" applyFill="1" applyBorder="1" applyAlignment="1">
      <alignment horizontal="center"/>
    </xf>
    <xf numFmtId="0" fontId="10" fillId="17" borderId="67" xfId="4" applyFont="1" applyFill="1" applyBorder="1" applyAlignment="1">
      <alignment horizontal="center"/>
    </xf>
    <xf numFmtId="3" fontId="11" fillId="17" borderId="103" xfId="4" applyNumberFormat="1" applyFont="1" applyFill="1" applyBorder="1"/>
    <xf numFmtId="3" fontId="11" fillId="17" borderId="104" xfId="4" applyNumberFormat="1" applyFont="1" applyFill="1" applyBorder="1"/>
    <xf numFmtId="3" fontId="11" fillId="17" borderId="105" xfId="4" applyNumberFormat="1" applyFont="1" applyFill="1" applyBorder="1"/>
    <xf numFmtId="3" fontId="11" fillId="17" borderId="106" xfId="4" applyNumberFormat="1" applyFont="1" applyFill="1" applyBorder="1"/>
    <xf numFmtId="3" fontId="11" fillId="17" borderId="67" xfId="4" applyNumberFormat="1" applyFont="1" applyFill="1" applyBorder="1"/>
    <xf numFmtId="3" fontId="11" fillId="17" borderId="107" xfId="4" applyNumberFormat="1" applyFont="1" applyFill="1" applyBorder="1"/>
    <xf numFmtId="3" fontId="10" fillId="17" borderId="69" xfId="4" applyNumberFormat="1" applyFont="1" applyFill="1" applyBorder="1"/>
    <xf numFmtId="3" fontId="10" fillId="17" borderId="71" xfId="4" applyNumberFormat="1" applyFont="1" applyFill="1" applyBorder="1"/>
    <xf numFmtId="3" fontId="27" fillId="16" borderId="20" xfId="4" applyNumberFormat="1" applyFont="1" applyFill="1" applyBorder="1"/>
    <xf numFmtId="9" fontId="9" fillId="16" borderId="20" xfId="5" applyFont="1" applyFill="1" applyBorder="1" applyProtection="1"/>
    <xf numFmtId="173" fontId="10" fillId="17" borderId="69" xfId="4" applyNumberFormat="1" applyFont="1" applyFill="1" applyBorder="1"/>
    <xf numFmtId="173" fontId="11" fillId="17" borderId="104" xfId="4" applyNumberFormat="1" applyFont="1" applyFill="1" applyBorder="1"/>
    <xf numFmtId="173" fontId="11" fillId="17" borderId="105" xfId="4" applyNumberFormat="1" applyFont="1" applyFill="1" applyBorder="1"/>
    <xf numFmtId="173" fontId="11" fillId="17" borderId="107" xfId="4" applyNumberFormat="1" applyFont="1" applyFill="1" applyBorder="1"/>
    <xf numFmtId="173" fontId="11" fillId="17" borderId="67" xfId="4" applyNumberFormat="1" applyFont="1" applyFill="1" applyBorder="1"/>
    <xf numFmtId="173" fontId="11" fillId="17" borderId="106" xfId="4" applyNumberFormat="1" applyFont="1" applyFill="1" applyBorder="1"/>
    <xf numFmtId="173" fontId="11" fillId="17" borderId="103" xfId="4" applyNumberFormat="1" applyFont="1" applyFill="1" applyBorder="1"/>
    <xf numFmtId="0" fontId="4" fillId="0" borderId="0" xfId="0" applyFont="1" applyProtection="1">
      <protection locked="0"/>
    </xf>
    <xf numFmtId="0" fontId="0" fillId="0" borderId="0" xfId="0" applyProtection="1">
      <protection locked="0"/>
    </xf>
    <xf numFmtId="165" fontId="0" fillId="0" borderId="0" xfId="0" applyNumberFormat="1" applyProtection="1">
      <protection locked="0"/>
    </xf>
    <xf numFmtId="0" fontId="0" fillId="18" borderId="22" xfId="0" applyFill="1" applyBorder="1" applyAlignment="1" applyProtection="1">
      <alignment horizontal="center"/>
      <protection locked="0"/>
    </xf>
    <xf numFmtId="0" fontId="0" fillId="18" borderId="32" xfId="0" applyFill="1" applyBorder="1" applyAlignment="1" applyProtection="1">
      <alignment horizontal="center"/>
      <protection locked="0"/>
    </xf>
    <xf numFmtId="0" fontId="0" fillId="18" borderId="110" xfId="0" applyFill="1" applyBorder="1" applyAlignment="1" applyProtection="1">
      <alignment horizontal="center"/>
      <protection locked="0"/>
    </xf>
    <xf numFmtId="0" fontId="0" fillId="18" borderId="4" xfId="0" applyFill="1" applyBorder="1" applyAlignment="1" applyProtection="1">
      <alignment horizontal="center"/>
      <protection locked="0"/>
    </xf>
    <xf numFmtId="0" fontId="0" fillId="18" borderId="2" xfId="0" applyFill="1" applyBorder="1" applyAlignment="1" applyProtection="1">
      <alignment horizontal="left"/>
      <protection locked="0"/>
    </xf>
    <xf numFmtId="0" fontId="0" fillId="18" borderId="3" xfId="0" applyFill="1" applyBorder="1" applyProtection="1">
      <protection locked="0"/>
    </xf>
    <xf numFmtId="0" fontId="12" fillId="18" borderId="111" xfId="0" applyFont="1" applyFill="1" applyBorder="1" applyAlignment="1" applyProtection="1">
      <alignment horizontal="center"/>
      <protection locked="0"/>
    </xf>
    <xf numFmtId="0" fontId="12" fillId="18" borderId="112" xfId="0" applyFont="1" applyFill="1" applyBorder="1" applyAlignment="1" applyProtection="1">
      <alignment horizontal="center"/>
      <protection locked="0"/>
    </xf>
    <xf numFmtId="0" fontId="5" fillId="19" borderId="21" xfId="0" applyFont="1" applyFill="1" applyBorder="1" applyAlignment="1" applyProtection="1">
      <alignment horizontal="center"/>
      <protection locked="0"/>
    </xf>
    <xf numFmtId="164" fontId="0" fillId="0" borderId="0" xfId="0" applyNumberFormat="1" applyProtection="1">
      <protection locked="0"/>
    </xf>
    <xf numFmtId="0" fontId="0" fillId="20" borderId="20" xfId="0" applyFill="1" applyBorder="1" applyAlignment="1" applyProtection="1">
      <alignment horizontal="center"/>
      <protection locked="0"/>
    </xf>
    <xf numFmtId="0" fontId="21" fillId="0" borderId="0" xfId="0" applyFont="1" applyProtection="1">
      <protection locked="0"/>
    </xf>
    <xf numFmtId="0" fontId="21" fillId="0" borderId="0" xfId="0" applyFont="1" applyAlignment="1" applyProtection="1">
      <alignment horizontal="center"/>
      <protection locked="0"/>
    </xf>
    <xf numFmtId="175" fontId="18" fillId="7" borderId="20" xfId="4" applyNumberFormat="1" applyFont="1" applyFill="1" applyBorder="1" applyProtection="1">
      <protection locked="0"/>
    </xf>
    <xf numFmtId="165" fontId="16" fillId="0" borderId="0" xfId="1" applyFont="1" applyFill="1" applyBorder="1" applyAlignment="1" applyProtection="1">
      <alignment horizontal="center"/>
    </xf>
    <xf numFmtId="174" fontId="14" fillId="8" borderId="79" xfId="1" applyNumberFormat="1" applyFont="1" applyFill="1" applyBorder="1" applyAlignment="1" applyProtection="1">
      <protection locked="0"/>
    </xf>
    <xf numFmtId="165" fontId="14" fillId="8" borderId="79" xfId="1" applyFont="1" applyFill="1" applyBorder="1" applyAlignment="1" applyProtection="1">
      <protection locked="0"/>
    </xf>
    <xf numFmtId="0" fontId="28" fillId="0" borderId="0" xfId="0" applyFont="1" applyAlignment="1">
      <alignment horizontal="center"/>
    </xf>
    <xf numFmtId="171" fontId="16" fillId="0" borderId="0" xfId="1" applyNumberFormat="1" applyFont="1" applyFill="1" applyBorder="1" applyAlignment="1" applyProtection="1"/>
    <xf numFmtId="174" fontId="14" fillId="26" borderId="1" xfId="1" applyNumberFormat="1" applyFont="1" applyFill="1" applyBorder="1" applyAlignment="1" applyProtection="1">
      <protection locked="0"/>
    </xf>
    <xf numFmtId="0" fontId="12" fillId="23" borderId="39" xfId="0" applyFont="1" applyFill="1" applyBorder="1" applyAlignment="1">
      <alignment horizontal="center"/>
    </xf>
    <xf numFmtId="0" fontId="12" fillId="23" borderId="40" xfId="0" applyFont="1" applyFill="1" applyBorder="1" applyAlignment="1">
      <alignment horizontal="center"/>
    </xf>
    <xf numFmtId="0" fontId="29" fillId="0" borderId="0" xfId="0" applyFont="1"/>
    <xf numFmtId="0" fontId="30" fillId="0" borderId="0" xfId="0" applyFont="1"/>
    <xf numFmtId="0" fontId="0" fillId="24" borderId="93" xfId="0" applyFill="1" applyBorder="1"/>
    <xf numFmtId="0" fontId="22" fillId="24" borderId="94" xfId="4" applyFont="1" applyFill="1" applyBorder="1"/>
    <xf numFmtId="0" fontId="22" fillId="24" borderId="95" xfId="4" applyFont="1" applyFill="1" applyBorder="1"/>
    <xf numFmtId="0" fontId="0" fillId="24" borderId="96" xfId="0" applyFill="1" applyBorder="1"/>
    <xf numFmtId="0" fontId="22" fillId="24" borderId="93" xfId="4" applyFont="1" applyFill="1" applyBorder="1"/>
    <xf numFmtId="0" fontId="22" fillId="24" borderId="3" xfId="4" applyFont="1" applyFill="1" applyBorder="1"/>
    <xf numFmtId="0" fontId="22" fillId="24" borderId="2" xfId="0" applyFont="1" applyFill="1" applyBorder="1"/>
    <xf numFmtId="0" fontId="22" fillId="24" borderId="97" xfId="4" applyFont="1" applyFill="1" applyBorder="1"/>
    <xf numFmtId="0" fontId="22" fillId="24" borderId="3" xfId="0" applyFont="1" applyFill="1" applyBorder="1"/>
    <xf numFmtId="0" fontId="22" fillId="24" borderId="98" xfId="4" applyFont="1" applyFill="1" applyBorder="1"/>
    <xf numFmtId="0" fontId="22" fillId="24" borderId="96" xfId="4" applyFont="1" applyFill="1" applyBorder="1" applyProtection="1">
      <protection locked="0"/>
    </xf>
    <xf numFmtId="0" fontId="22" fillId="24" borderId="99" xfId="4" applyFont="1" applyFill="1" applyBorder="1"/>
    <xf numFmtId="0" fontId="22" fillId="24" borderId="100" xfId="4" applyFont="1" applyFill="1" applyBorder="1"/>
    <xf numFmtId="165" fontId="22" fillId="24" borderId="6" xfId="3" applyFill="1" applyBorder="1" applyAlignment="1" applyProtection="1">
      <protection locked="0"/>
    </xf>
    <xf numFmtId="165" fontId="22" fillId="24" borderId="8" xfId="3" applyFill="1" applyBorder="1" applyAlignment="1" applyProtection="1">
      <protection locked="0"/>
    </xf>
    <xf numFmtId="165" fontId="22" fillId="24" borderId="101" xfId="3" applyFill="1" applyBorder="1" applyAlignment="1" applyProtection="1">
      <protection locked="0"/>
    </xf>
    <xf numFmtId="165" fontId="22" fillId="24" borderId="40" xfId="3" applyFill="1" applyBorder="1" applyAlignment="1" applyProtection="1">
      <protection locked="0"/>
    </xf>
    <xf numFmtId="0" fontId="21" fillId="0" borderId="116" xfId="0" applyFont="1" applyBorder="1"/>
    <xf numFmtId="0" fontId="21" fillId="0" borderId="0" xfId="0" applyFont="1"/>
    <xf numFmtId="0" fontId="21" fillId="0" borderId="75" xfId="0" applyFont="1" applyBorder="1" applyAlignment="1" applyProtection="1">
      <alignment horizontal="center"/>
      <protection locked="0"/>
    </xf>
    <xf numFmtId="165" fontId="16" fillId="29" borderId="41" xfId="1" applyFont="1" applyFill="1" applyBorder="1" applyAlignment="1" applyProtection="1">
      <alignment horizontal="center"/>
    </xf>
    <xf numFmtId="165" fontId="16" fillId="23" borderId="1" xfId="1" applyFont="1" applyFill="1" applyBorder="1" applyAlignment="1" applyProtection="1">
      <alignment horizontal="center"/>
    </xf>
    <xf numFmtId="172" fontId="16" fillId="30" borderId="41" xfId="1" applyNumberFormat="1" applyFont="1" applyFill="1" applyBorder="1" applyAlignment="1" applyProtection="1"/>
    <xf numFmtId="165" fontId="16" fillId="23" borderId="42" xfId="1" applyFont="1" applyFill="1" applyBorder="1" applyAlignment="1" applyProtection="1"/>
    <xf numFmtId="172" fontId="16" fillId="31" borderId="41" xfId="1" applyNumberFormat="1" applyFont="1" applyFill="1" applyBorder="1" applyAlignment="1" applyProtection="1"/>
    <xf numFmtId="172" fontId="16" fillId="29" borderId="117" xfId="1" applyNumberFormat="1" applyFont="1" applyFill="1" applyBorder="1" applyAlignment="1" applyProtection="1"/>
    <xf numFmtId="169" fontId="16" fillId="22" borderId="42" xfId="1" applyNumberFormat="1" applyFont="1" applyFill="1" applyBorder="1" applyAlignment="1" applyProtection="1"/>
    <xf numFmtId="165" fontId="16" fillId="23" borderId="20" xfId="1" applyFont="1" applyFill="1" applyBorder="1" applyAlignment="1" applyProtection="1"/>
    <xf numFmtId="9" fontId="9" fillId="10" borderId="20" xfId="5" applyFont="1" applyFill="1" applyBorder="1" applyProtection="1"/>
    <xf numFmtId="9" fontId="9" fillId="15" borderId="20" xfId="5" applyFont="1" applyFill="1" applyBorder="1" applyProtection="1"/>
    <xf numFmtId="165" fontId="22" fillId="34" borderId="5" xfId="3" applyFill="1" applyBorder="1" applyAlignment="1" applyProtection="1">
      <protection locked="0"/>
    </xf>
    <xf numFmtId="165" fontId="22" fillId="34" borderId="5" xfId="3" applyFill="1" applyBorder="1" applyAlignment="1" applyProtection="1"/>
    <xf numFmtId="165" fontId="22" fillId="34" borderId="7" xfId="3" applyFill="1" applyBorder="1" applyAlignment="1" applyProtection="1">
      <protection locked="0"/>
    </xf>
    <xf numFmtId="165" fontId="22" fillId="34" borderId="6" xfId="3" applyFill="1" applyBorder="1" applyAlignment="1" applyProtection="1">
      <protection locked="0"/>
    </xf>
    <xf numFmtId="165" fontId="22" fillId="34" borderId="6" xfId="3" applyFill="1" applyBorder="1" applyAlignment="1" applyProtection="1"/>
    <xf numFmtId="165" fontId="22" fillId="32" borderId="8" xfId="3" applyFill="1" applyBorder="1" applyAlignment="1" applyProtection="1">
      <protection locked="0"/>
    </xf>
    <xf numFmtId="165" fontId="22" fillId="34" borderId="8" xfId="3" applyFill="1" applyBorder="1" applyAlignment="1" applyProtection="1">
      <protection locked="0"/>
    </xf>
    <xf numFmtId="165" fontId="14" fillId="32" borderId="1" xfId="1" applyFont="1" applyFill="1" applyBorder="1" applyAlignment="1" applyProtection="1"/>
    <xf numFmtId="166" fontId="13" fillId="35" borderId="78" xfId="4" applyNumberFormat="1" applyFont="1" applyFill="1" applyBorder="1"/>
    <xf numFmtId="166" fontId="13" fillId="35" borderId="82" xfId="4" applyNumberFormat="1" applyFont="1" applyFill="1" applyBorder="1"/>
    <xf numFmtId="166" fontId="13" fillId="35" borderId="84" xfId="4" applyNumberFormat="1" applyFont="1" applyFill="1" applyBorder="1"/>
    <xf numFmtId="0" fontId="0" fillId="24" borderId="20" xfId="0" applyFill="1" applyBorder="1" applyProtection="1">
      <protection locked="0"/>
    </xf>
    <xf numFmtId="0" fontId="10" fillId="24" borderId="20" xfId="4" applyFont="1" applyFill="1" applyBorder="1" applyAlignment="1">
      <alignment horizontal="right"/>
    </xf>
    <xf numFmtId="165" fontId="16" fillId="24" borderId="42" xfId="1" applyFont="1" applyFill="1" applyBorder="1" applyAlignment="1" applyProtection="1">
      <alignment horizontal="center"/>
    </xf>
    <xf numFmtId="165" fontId="16" fillId="24" borderId="79" xfId="1" applyFont="1" applyFill="1" applyBorder="1" applyAlignment="1" applyProtection="1">
      <alignment horizontal="center"/>
    </xf>
    <xf numFmtId="165" fontId="19" fillId="24" borderId="79" xfId="1" applyFont="1" applyFill="1" applyBorder="1" applyAlignment="1" applyProtection="1">
      <alignment horizontal="center"/>
    </xf>
    <xf numFmtId="165" fontId="14" fillId="24" borderId="79" xfId="1" applyFont="1" applyFill="1" applyBorder="1" applyAlignment="1" applyProtection="1"/>
    <xf numFmtId="165" fontId="14" fillId="24" borderId="1" xfId="1" applyFont="1" applyFill="1" applyBorder="1" applyAlignment="1" applyProtection="1"/>
    <xf numFmtId="0" fontId="14" fillId="24" borderId="80" xfId="4" applyFont="1" applyFill="1" applyBorder="1"/>
    <xf numFmtId="0" fontId="14" fillId="24" borderId="81" xfId="0" applyFont="1" applyFill="1" applyBorder="1"/>
    <xf numFmtId="165" fontId="16" fillId="38" borderId="1" xfId="1" applyFont="1" applyFill="1" applyBorder="1" applyAlignment="1" applyProtection="1">
      <alignment horizontal="right"/>
    </xf>
    <xf numFmtId="171" fontId="16" fillId="21" borderId="1" xfId="1" applyNumberFormat="1" applyFont="1" applyFill="1" applyBorder="1" applyAlignment="1" applyProtection="1"/>
    <xf numFmtId="4" fontId="16" fillId="24" borderId="1" xfId="1" applyNumberFormat="1" applyFont="1" applyFill="1" applyBorder="1" applyAlignment="1" applyProtection="1"/>
    <xf numFmtId="165" fontId="16" fillId="39" borderId="73" xfId="1" applyFont="1" applyFill="1" applyBorder="1" applyAlignment="1" applyProtection="1">
      <alignment horizontal="center"/>
    </xf>
    <xf numFmtId="165" fontId="16" fillId="39" borderId="72" xfId="1" applyFont="1" applyFill="1" applyBorder="1" applyAlignment="1" applyProtection="1">
      <alignment horizontal="center"/>
    </xf>
    <xf numFmtId="172" fontId="16" fillId="40" borderId="1" xfId="1" applyNumberFormat="1" applyFont="1" applyFill="1" applyBorder="1" applyAlignment="1" applyProtection="1"/>
    <xf numFmtId="165" fontId="19" fillId="40" borderId="1" xfId="1" applyFont="1" applyFill="1" applyBorder="1" applyAlignment="1" applyProtection="1"/>
    <xf numFmtId="165" fontId="14" fillId="39" borderId="79" xfId="1" applyFont="1" applyFill="1" applyBorder="1" applyAlignment="1" applyProtection="1"/>
    <xf numFmtId="165" fontId="14" fillId="39" borderId="1" xfId="1" applyFont="1" applyFill="1" applyBorder="1" applyAlignment="1" applyProtection="1"/>
    <xf numFmtId="171" fontId="14" fillId="24" borderId="1" xfId="3" applyNumberFormat="1" applyFont="1" applyFill="1" applyBorder="1" applyAlignment="1" applyProtection="1"/>
    <xf numFmtId="4" fontId="14" fillId="24" borderId="1" xfId="1" applyNumberFormat="1" applyFont="1" applyFill="1" applyBorder="1" applyAlignment="1" applyProtection="1"/>
    <xf numFmtId="165" fontId="16" fillId="24" borderId="41" xfId="1" applyFont="1" applyFill="1" applyBorder="1" applyAlignment="1" applyProtection="1">
      <alignment horizontal="center"/>
    </xf>
    <xf numFmtId="165" fontId="16" fillId="39" borderId="41" xfId="1" applyFont="1" applyFill="1" applyBorder="1" applyAlignment="1" applyProtection="1">
      <alignment horizontal="center"/>
    </xf>
    <xf numFmtId="172" fontId="14" fillId="39" borderId="79" xfId="1" applyNumberFormat="1" applyFont="1" applyFill="1" applyBorder="1" applyAlignment="1" applyProtection="1"/>
    <xf numFmtId="172" fontId="14" fillId="39" borderId="1" xfId="1" applyNumberFormat="1" applyFont="1" applyFill="1" applyBorder="1" applyAlignment="1" applyProtection="1"/>
    <xf numFmtId="172" fontId="14" fillId="41" borderId="1" xfId="1" applyNumberFormat="1" applyFont="1" applyFill="1" applyBorder="1" applyAlignment="1" applyProtection="1"/>
    <xf numFmtId="165" fontId="14" fillId="41" borderId="1" xfId="1" applyFont="1" applyFill="1" applyBorder="1" applyAlignment="1" applyProtection="1"/>
    <xf numFmtId="0" fontId="10" fillId="36" borderId="76" xfId="4" applyFont="1" applyFill="1" applyBorder="1" applyAlignment="1">
      <alignment vertical="center"/>
    </xf>
    <xf numFmtId="0" fontId="10" fillId="24" borderId="77" xfId="4" applyFont="1" applyFill="1" applyBorder="1" applyAlignment="1">
      <alignment horizontal="center" vertical="center"/>
    </xf>
    <xf numFmtId="0" fontId="10" fillId="36" borderId="28" xfId="4" applyFont="1" applyFill="1" applyBorder="1" applyAlignment="1">
      <alignment horizontal="center" vertical="center" wrapText="1"/>
    </xf>
    <xf numFmtId="0" fontId="10" fillId="24" borderId="29" xfId="4" applyFont="1" applyFill="1" applyBorder="1" applyAlignment="1">
      <alignment horizontal="center" vertical="center"/>
    </xf>
    <xf numFmtId="0" fontId="10" fillId="36" borderId="115" xfId="4" applyFont="1" applyFill="1" applyBorder="1" applyAlignment="1">
      <alignment horizontal="center" vertical="center" wrapText="1"/>
    </xf>
    <xf numFmtId="0" fontId="10" fillId="24" borderId="109" xfId="4" applyFont="1" applyFill="1" applyBorder="1" applyAlignment="1">
      <alignment horizontal="center" vertical="center"/>
    </xf>
    <xf numFmtId="0" fontId="10" fillId="36" borderId="28" xfId="4" applyFont="1" applyFill="1" applyBorder="1" applyAlignment="1">
      <alignment horizontal="center" vertical="center"/>
    </xf>
    <xf numFmtId="0" fontId="10" fillId="36" borderId="83" xfId="4" applyFont="1" applyFill="1" applyBorder="1" applyAlignment="1">
      <alignment horizontal="center" vertical="center"/>
    </xf>
    <xf numFmtId="0" fontId="10" fillId="24" borderId="108" xfId="4" applyFont="1" applyFill="1" applyBorder="1" applyAlignment="1">
      <alignment horizontal="center" vertical="center"/>
    </xf>
    <xf numFmtId="0" fontId="10" fillId="24" borderId="43" xfId="4" applyFont="1" applyFill="1" applyBorder="1" applyAlignment="1">
      <alignment horizontal="right"/>
    </xf>
    <xf numFmtId="0" fontId="16" fillId="24" borderId="20" xfId="0" applyFont="1" applyFill="1" applyBorder="1" applyAlignment="1" applyProtection="1">
      <alignment horizontal="right"/>
      <protection locked="0"/>
    </xf>
    <xf numFmtId="0" fontId="16" fillId="24" borderId="33" xfId="4" applyFont="1" applyFill="1" applyBorder="1" applyAlignment="1">
      <alignment horizontal="center"/>
    </xf>
    <xf numFmtId="0" fontId="17" fillId="24" borderId="33" xfId="4" applyFont="1" applyFill="1" applyBorder="1" applyAlignment="1">
      <alignment horizontal="center" vertical="center"/>
    </xf>
    <xf numFmtId="167" fontId="17" fillId="24" borderId="35" xfId="4" applyNumberFormat="1" applyFont="1" applyFill="1" applyBorder="1" applyAlignment="1">
      <alignment horizontal="center"/>
    </xf>
    <xf numFmtId="0" fontId="17" fillId="24" borderId="35" xfId="4" applyFont="1" applyFill="1" applyBorder="1" applyAlignment="1">
      <alignment horizontal="center"/>
    </xf>
    <xf numFmtId="0" fontId="17" fillId="24" borderId="35" xfId="4" applyFont="1" applyFill="1" applyBorder="1" applyAlignment="1">
      <alignment horizontal="center" vertical="center"/>
    </xf>
    <xf numFmtId="167" fontId="17" fillId="24" borderId="20" xfId="4" applyNumberFormat="1" applyFont="1" applyFill="1" applyBorder="1" applyAlignment="1">
      <alignment horizontal="center"/>
    </xf>
    <xf numFmtId="167" fontId="18" fillId="24" borderId="20" xfId="4" applyNumberFormat="1" applyFont="1" applyFill="1" applyBorder="1"/>
    <xf numFmtId="0" fontId="16" fillId="24" borderId="20" xfId="4" applyFont="1" applyFill="1" applyBorder="1" applyAlignment="1">
      <alignment horizontal="right"/>
    </xf>
    <xf numFmtId="0" fontId="17" fillId="24" borderId="20" xfId="4" applyFont="1" applyFill="1" applyBorder="1" applyAlignment="1">
      <alignment horizontal="center"/>
    </xf>
    <xf numFmtId="175" fontId="18" fillId="24" borderId="20" xfId="4" applyNumberFormat="1" applyFont="1" applyFill="1" applyBorder="1" applyProtection="1">
      <protection locked="0"/>
    </xf>
    <xf numFmtId="166" fontId="0" fillId="0" borderId="0" xfId="0" applyNumberFormat="1"/>
    <xf numFmtId="174" fontId="0" fillId="0" borderId="0" xfId="0" applyNumberFormat="1"/>
    <xf numFmtId="0" fontId="10" fillId="0" borderId="0" xfId="4" applyFont="1" applyAlignment="1">
      <alignment horizontal="right"/>
    </xf>
    <xf numFmtId="0" fontId="22" fillId="24" borderId="100" xfId="4" applyFont="1" applyFill="1" applyBorder="1" applyProtection="1">
      <protection locked="0"/>
    </xf>
    <xf numFmtId="0" fontId="0" fillId="24" borderId="93" xfId="4" applyFont="1" applyFill="1" applyBorder="1"/>
    <xf numFmtId="3" fontId="11" fillId="25" borderId="87" xfId="4" applyNumberFormat="1" applyFont="1" applyFill="1" applyBorder="1"/>
    <xf numFmtId="167" fontId="10" fillId="27" borderId="55" xfId="4" applyNumberFormat="1" applyFont="1" applyFill="1" applyBorder="1" applyAlignment="1">
      <alignment horizontal="center"/>
    </xf>
    <xf numFmtId="0" fontId="10" fillId="27" borderId="56" xfId="4" applyFont="1" applyFill="1" applyBorder="1" applyAlignment="1">
      <alignment horizontal="center"/>
    </xf>
    <xf numFmtId="3" fontId="11" fillId="25" borderId="88" xfId="4" applyNumberFormat="1" applyFont="1" applyFill="1" applyBorder="1"/>
    <xf numFmtId="3" fontId="11" fillId="25" borderId="89" xfId="4" applyNumberFormat="1" applyFont="1" applyFill="1" applyBorder="1"/>
    <xf numFmtId="3" fontId="11" fillId="25" borderId="90" xfId="4" applyNumberFormat="1" applyFont="1" applyFill="1" applyBorder="1"/>
    <xf numFmtId="3" fontId="11" fillId="25" borderId="91" xfId="4" applyNumberFormat="1" applyFont="1" applyFill="1" applyBorder="1"/>
    <xf numFmtId="3" fontId="11" fillId="25" borderId="56" xfId="4" applyNumberFormat="1" applyFont="1" applyFill="1" applyBorder="1"/>
    <xf numFmtId="3" fontId="11" fillId="27" borderId="56" xfId="4" applyNumberFormat="1" applyFont="1" applyFill="1" applyBorder="1"/>
    <xf numFmtId="3" fontId="10" fillId="27" borderId="69" xfId="4" applyNumberFormat="1" applyFont="1" applyFill="1" applyBorder="1"/>
    <xf numFmtId="3" fontId="10" fillId="27" borderId="71" xfId="4" applyNumberFormat="1" applyFont="1" applyFill="1" applyBorder="1"/>
    <xf numFmtId="3" fontId="3" fillId="25" borderId="20" xfId="4" applyNumberFormat="1" applyFont="1" applyFill="1" applyBorder="1"/>
    <xf numFmtId="9" fontId="9" fillId="25" borderId="20" xfId="5" applyFont="1" applyFill="1" applyBorder="1" applyProtection="1"/>
    <xf numFmtId="173" fontId="10" fillId="27" borderId="69" xfId="4" applyNumberFormat="1" applyFont="1" applyFill="1" applyBorder="1"/>
    <xf numFmtId="173" fontId="11" fillId="27" borderId="88" xfId="4" applyNumberFormat="1" applyFont="1" applyFill="1" applyBorder="1"/>
    <xf numFmtId="173" fontId="11" fillId="27" borderId="89" xfId="4" applyNumberFormat="1" applyFont="1" applyFill="1" applyBorder="1"/>
    <xf numFmtId="173" fontId="11" fillId="27" borderId="90" xfId="4" applyNumberFormat="1" applyFont="1" applyFill="1" applyBorder="1"/>
    <xf numFmtId="173" fontId="11" fillId="27" borderId="56" xfId="4" applyNumberFormat="1" applyFont="1" applyFill="1" applyBorder="1"/>
    <xf numFmtId="173" fontId="11" fillId="27" borderId="91" xfId="4" applyNumberFormat="1" applyFont="1" applyFill="1" applyBorder="1"/>
    <xf numFmtId="173" fontId="11" fillId="27" borderId="87" xfId="4" applyNumberFormat="1" applyFont="1" applyFill="1" applyBorder="1"/>
    <xf numFmtId="0" fontId="0" fillId="2" borderId="20" xfId="0" applyFill="1" applyBorder="1" applyAlignment="1" applyProtection="1">
      <alignment horizontal="center"/>
      <protection locked="0"/>
    </xf>
    <xf numFmtId="168" fontId="0" fillId="2" borderId="20" xfId="0" applyNumberFormat="1" applyFill="1" applyBorder="1" applyAlignment="1" applyProtection="1">
      <alignment horizontal="center"/>
      <protection locked="0"/>
    </xf>
    <xf numFmtId="168" fontId="0" fillId="0" borderId="0" xfId="0" applyNumberFormat="1"/>
    <xf numFmtId="0" fontId="0" fillId="0" borderId="0" xfId="0" applyAlignment="1" applyProtection="1">
      <alignment horizontal="left"/>
      <protection locked="0"/>
    </xf>
    <xf numFmtId="0" fontId="12" fillId="24" borderId="20" xfId="0" applyFont="1" applyFill="1" applyBorder="1" applyAlignment="1" applyProtection="1">
      <alignment horizontal="left"/>
      <protection locked="0"/>
    </xf>
    <xf numFmtId="0" fontId="0" fillId="5" borderId="20" xfId="0" applyFill="1" applyBorder="1" applyAlignment="1" applyProtection="1">
      <alignment horizontal="center"/>
      <protection locked="0"/>
    </xf>
    <xf numFmtId="0" fontId="0" fillId="24" borderId="20" xfId="0" applyFill="1" applyBorder="1" applyAlignment="1" applyProtection="1">
      <alignment horizontal="left"/>
      <protection locked="0"/>
    </xf>
    <xf numFmtId="168" fontId="0" fillId="0" borderId="0" xfId="0" applyNumberFormat="1" applyAlignment="1" applyProtection="1">
      <alignment horizontal="center"/>
      <protection locked="0"/>
    </xf>
    <xf numFmtId="0" fontId="12" fillId="18" borderId="20" xfId="0" applyFont="1" applyFill="1" applyBorder="1" applyAlignment="1" applyProtection="1">
      <alignment horizontal="center" vertical="center"/>
      <protection locked="0"/>
    </xf>
    <xf numFmtId="0" fontId="12" fillId="18" borderId="122" xfId="0" applyFont="1" applyFill="1" applyBorder="1" applyAlignment="1" applyProtection="1">
      <alignment horizontal="center" vertical="center"/>
      <protection locked="0"/>
    </xf>
    <xf numFmtId="164" fontId="11" fillId="0" borderId="0" xfId="2" applyFont="1" applyProtection="1">
      <protection locked="0"/>
    </xf>
    <xf numFmtId="0" fontId="0" fillId="18" borderId="129" xfId="0" applyFill="1" applyBorder="1" applyAlignment="1" applyProtection="1">
      <alignment horizontal="center"/>
      <protection locked="0"/>
    </xf>
    <xf numFmtId="0" fontId="12" fillId="18" borderId="35" xfId="0" applyFont="1" applyFill="1" applyBorder="1" applyAlignment="1" applyProtection="1">
      <alignment horizontal="center" vertical="center"/>
      <protection locked="0"/>
    </xf>
    <xf numFmtId="0" fontId="12" fillId="18" borderId="130" xfId="0" applyFont="1" applyFill="1" applyBorder="1" applyAlignment="1" applyProtection="1">
      <alignment horizontal="center" vertical="center"/>
      <protection locked="0"/>
    </xf>
    <xf numFmtId="3" fontId="0" fillId="33" borderId="121" xfId="0" applyNumberFormat="1" applyFill="1" applyBorder="1" applyProtection="1">
      <protection locked="0"/>
    </xf>
    <xf numFmtId="3" fontId="12" fillId="21" borderId="4" xfId="3" applyNumberFormat="1" applyFont="1" applyFill="1" applyBorder="1" applyAlignment="1" applyProtection="1">
      <alignment horizontal="right"/>
      <protection locked="0"/>
    </xf>
    <xf numFmtId="3" fontId="0" fillId="18" borderId="121" xfId="0" applyNumberFormat="1" applyFill="1" applyBorder="1" applyProtection="1">
      <protection locked="0"/>
    </xf>
    <xf numFmtId="3" fontId="12" fillId="18" borderId="123" xfId="0" applyNumberFormat="1" applyFont="1" applyFill="1" applyBorder="1" applyAlignment="1" applyProtection="1">
      <alignment horizontal="center"/>
      <protection locked="0"/>
    </xf>
    <xf numFmtId="3" fontId="12" fillId="18" borderId="124" xfId="0" applyNumberFormat="1" applyFont="1" applyFill="1" applyBorder="1" applyAlignment="1" applyProtection="1">
      <alignment horizontal="center"/>
      <protection locked="0"/>
    </xf>
    <xf numFmtId="3" fontId="12" fillId="18" borderId="125" xfId="0" applyNumberFormat="1" applyFont="1" applyFill="1" applyBorder="1" applyAlignment="1" applyProtection="1">
      <alignment horizontal="center"/>
      <protection locked="0"/>
    </xf>
    <xf numFmtId="3" fontId="12" fillId="42" borderId="5" xfId="3" applyNumberFormat="1" applyFont="1" applyFill="1" applyBorder="1" applyAlignment="1" applyProtection="1">
      <protection locked="0"/>
    </xf>
    <xf numFmtId="0" fontId="12" fillId="18" borderId="3" xfId="0" applyFont="1" applyFill="1" applyBorder="1" applyAlignment="1" applyProtection="1">
      <alignment vertical="center"/>
      <protection locked="0"/>
    </xf>
    <xf numFmtId="0" fontId="0" fillId="34" borderId="20" xfId="0" applyFill="1" applyBorder="1" applyAlignment="1" applyProtection="1">
      <alignment horizontal="center"/>
      <protection locked="0"/>
    </xf>
    <xf numFmtId="0" fontId="0" fillId="45" borderId="20" xfId="0" applyFill="1" applyBorder="1" applyAlignment="1" applyProtection="1">
      <alignment horizontal="center"/>
      <protection locked="0"/>
    </xf>
    <xf numFmtId="168" fontId="0" fillId="33" borderId="20" xfId="0" applyNumberFormat="1" applyFill="1" applyBorder="1" applyAlignment="1" applyProtection="1">
      <alignment horizontal="center"/>
      <protection locked="0"/>
    </xf>
    <xf numFmtId="173" fontId="12" fillId="18" borderId="121" xfId="0" applyNumberFormat="1" applyFont="1" applyFill="1" applyBorder="1" applyAlignment="1" applyProtection="1">
      <alignment vertical="center"/>
      <protection locked="0"/>
    </xf>
    <xf numFmtId="173" fontId="12" fillId="18" borderId="20" xfId="0" applyNumberFormat="1" applyFont="1" applyFill="1" applyBorder="1" applyAlignment="1" applyProtection="1">
      <alignment vertical="center"/>
      <protection locked="0"/>
    </xf>
    <xf numFmtId="4" fontId="0" fillId="0" borderId="0" xfId="0" applyNumberFormat="1" applyProtection="1">
      <protection locked="0"/>
    </xf>
    <xf numFmtId="165" fontId="16" fillId="46" borderId="41" xfId="1" applyFont="1" applyFill="1" applyBorder="1" applyAlignment="1" applyProtection="1">
      <alignment horizontal="center"/>
    </xf>
    <xf numFmtId="165" fontId="16" fillId="43" borderId="1" xfId="1" applyFont="1" applyFill="1" applyBorder="1" applyAlignment="1" applyProtection="1">
      <alignment horizontal="center"/>
    </xf>
    <xf numFmtId="172" fontId="16" fillId="47" borderId="41" xfId="1" applyNumberFormat="1" applyFont="1" applyFill="1" applyBorder="1" applyAlignment="1" applyProtection="1"/>
    <xf numFmtId="165" fontId="16" fillId="43" borderId="42" xfId="1" applyFont="1" applyFill="1" applyBorder="1" applyAlignment="1" applyProtection="1"/>
    <xf numFmtId="172" fontId="16" fillId="48" borderId="41" xfId="1" applyNumberFormat="1" applyFont="1" applyFill="1" applyBorder="1" applyAlignment="1" applyProtection="1"/>
    <xf numFmtId="169" fontId="16" fillId="44" borderId="42" xfId="1" applyNumberFormat="1" applyFont="1" applyFill="1" applyBorder="1" applyAlignment="1" applyProtection="1"/>
    <xf numFmtId="172" fontId="16" fillId="46" borderId="117" xfId="1" applyNumberFormat="1" applyFont="1" applyFill="1" applyBorder="1" applyAlignment="1" applyProtection="1"/>
    <xf numFmtId="165" fontId="16" fillId="43" borderId="20" xfId="1" applyFont="1" applyFill="1" applyBorder="1" applyAlignment="1" applyProtection="1"/>
    <xf numFmtId="0" fontId="34" fillId="0" borderId="0" xfId="0" applyFont="1" applyAlignment="1" applyProtection="1">
      <alignment vertical="center"/>
      <protection locked="0"/>
    </xf>
    <xf numFmtId="0" fontId="34" fillId="0" borderId="0" xfId="0" applyFont="1"/>
    <xf numFmtId="0" fontId="33" fillId="0" borderId="0" xfId="0" applyFont="1" applyAlignment="1">
      <alignment horizontal="center"/>
    </xf>
    <xf numFmtId="0" fontId="33" fillId="0" borderId="0" xfId="0" applyFont="1" applyAlignment="1">
      <alignment horizontal="left"/>
    </xf>
    <xf numFmtId="0" fontId="35" fillId="0" borderId="0" xfId="0" applyFont="1"/>
    <xf numFmtId="0" fontId="34" fillId="32" borderId="0" xfId="0" applyFont="1" applyFill="1" applyProtection="1">
      <protection locked="0"/>
    </xf>
    <xf numFmtId="0" fontId="35" fillId="32" borderId="0" xfId="0" applyFont="1" applyFill="1"/>
    <xf numFmtId="0" fontId="34" fillId="32" borderId="0" xfId="0" applyFont="1" applyFill="1"/>
    <xf numFmtId="0" fontId="34" fillId="20" borderId="0" xfId="0" applyFont="1" applyFill="1"/>
    <xf numFmtId="0" fontId="35" fillId="20" borderId="0" xfId="0" applyFont="1" applyFill="1"/>
    <xf numFmtId="0" fontId="34" fillId="0" borderId="0" xfId="0" applyFont="1" applyAlignment="1" applyProtection="1">
      <alignment horizontal="center"/>
      <protection locked="0"/>
    </xf>
    <xf numFmtId="0" fontId="37" fillId="0" borderId="0" xfId="6" applyFont="1"/>
    <xf numFmtId="0" fontId="39" fillId="0" borderId="0" xfId="0" applyFont="1" applyAlignment="1" applyProtection="1">
      <alignment horizontal="center"/>
      <protection locked="0"/>
    </xf>
    <xf numFmtId="0" fontId="39" fillId="0" borderId="0" xfId="0" applyFont="1"/>
    <xf numFmtId="0" fontId="12" fillId="36" borderId="20" xfId="4" applyFont="1" applyFill="1" applyBorder="1" applyAlignment="1">
      <alignment vertical="center"/>
    </xf>
    <xf numFmtId="0" fontId="12" fillId="36" borderId="20" xfId="4" applyFont="1" applyFill="1" applyBorder="1" applyAlignment="1">
      <alignment horizontal="center" vertical="center"/>
    </xf>
    <xf numFmtId="0" fontId="22" fillId="21" borderId="20" xfId="4" applyFont="1" applyFill="1" applyBorder="1" applyProtection="1">
      <protection locked="0"/>
    </xf>
    <xf numFmtId="166" fontId="18" fillId="2" borderId="20" xfId="4" applyNumberFormat="1" applyFont="1" applyFill="1" applyBorder="1" applyProtection="1">
      <protection locked="0"/>
    </xf>
    <xf numFmtId="0" fontId="12" fillId="24" borderId="20" xfId="4" applyFont="1" applyFill="1" applyBorder="1" applyAlignment="1">
      <alignment horizontal="right"/>
    </xf>
    <xf numFmtId="166" fontId="17" fillId="37" borderId="20" xfId="4" applyNumberFormat="1" applyFont="1" applyFill="1" applyBorder="1"/>
    <xf numFmtId="0" fontId="22" fillId="0" borderId="0" xfId="0" applyFont="1"/>
    <xf numFmtId="0" fontId="22" fillId="2" borderId="20" xfId="4" applyFont="1" applyFill="1" applyBorder="1" applyProtection="1">
      <protection locked="0"/>
    </xf>
    <xf numFmtId="0" fontId="10" fillId="3" borderId="126" xfId="4" applyFont="1" applyFill="1" applyBorder="1"/>
    <xf numFmtId="3" fontId="10" fillId="3" borderId="128" xfId="4" applyNumberFormat="1" applyFont="1" applyFill="1" applyBorder="1"/>
    <xf numFmtId="173" fontId="10" fillId="3" borderId="128" xfId="4" applyNumberFormat="1" applyFont="1" applyFill="1" applyBorder="1"/>
    <xf numFmtId="0" fontId="10" fillId="4" borderId="126" xfId="4" applyFont="1" applyFill="1" applyBorder="1"/>
    <xf numFmtId="3" fontId="10" fillId="4" borderId="128" xfId="4" applyNumberFormat="1" applyFont="1" applyFill="1" applyBorder="1"/>
    <xf numFmtId="173" fontId="10" fillId="4" borderId="128" xfId="4" applyNumberFormat="1" applyFont="1" applyFill="1" applyBorder="1"/>
    <xf numFmtId="0" fontId="22" fillId="7" borderId="72" xfId="0" applyFont="1" applyFill="1" applyBorder="1" applyAlignment="1" applyProtection="1">
      <alignment horizontal="left"/>
      <protection locked="0"/>
    </xf>
    <xf numFmtId="0" fontId="22" fillId="7" borderId="74" xfId="0" applyFont="1" applyFill="1" applyBorder="1" applyAlignment="1" applyProtection="1">
      <alignment horizontal="left"/>
      <protection locked="0"/>
    </xf>
    <xf numFmtId="0" fontId="22" fillId="7" borderId="73" xfId="0" applyFont="1" applyFill="1" applyBorder="1" applyAlignment="1" applyProtection="1">
      <alignment horizontal="left"/>
      <protection locked="0"/>
    </xf>
    <xf numFmtId="166" fontId="18" fillId="2" borderId="131" xfId="4" applyNumberFormat="1" applyFont="1" applyFill="1" applyBorder="1" applyProtection="1">
      <protection locked="0"/>
    </xf>
    <xf numFmtId="0" fontId="22" fillId="21" borderId="72" xfId="4" applyFont="1" applyFill="1" applyBorder="1" applyProtection="1">
      <protection locked="0"/>
    </xf>
    <xf numFmtId="166" fontId="18" fillId="2" borderId="35" xfId="4" applyNumberFormat="1" applyFont="1" applyFill="1" applyBorder="1" applyProtection="1">
      <protection locked="0"/>
    </xf>
    <xf numFmtId="172" fontId="14" fillId="41" borderId="79" xfId="1" applyNumberFormat="1" applyFont="1" applyFill="1" applyBorder="1" applyAlignment="1" applyProtection="1"/>
    <xf numFmtId="0" fontId="32" fillId="0" borderId="0" xfId="6"/>
    <xf numFmtId="0" fontId="33" fillId="0" borderId="0" xfId="0" applyFont="1" applyAlignment="1" applyProtection="1">
      <alignment vertical="center"/>
      <protection locked="0"/>
    </xf>
    <xf numFmtId="0" fontId="34" fillId="16" borderId="0" xfId="0" applyFont="1" applyFill="1"/>
    <xf numFmtId="0" fontId="34" fillId="25" borderId="0" xfId="0" applyFont="1" applyFill="1"/>
    <xf numFmtId="0" fontId="38" fillId="16" borderId="0" xfId="0" applyFont="1" applyFill="1"/>
    <xf numFmtId="0" fontId="39" fillId="16" borderId="0" xfId="0" applyFont="1" applyFill="1" applyAlignment="1" applyProtection="1">
      <alignment horizontal="center"/>
      <protection locked="0"/>
    </xf>
    <xf numFmtId="0" fontId="38" fillId="50" borderId="0" xfId="0" applyFont="1" applyFill="1"/>
    <xf numFmtId="0" fontId="34" fillId="50" borderId="0" xfId="0" applyFont="1" applyFill="1"/>
    <xf numFmtId="0" fontId="36" fillId="25" borderId="0" xfId="0" applyFont="1" applyFill="1"/>
    <xf numFmtId="0" fontId="34" fillId="25" borderId="0" xfId="0" applyFont="1" applyFill="1" applyAlignment="1" applyProtection="1">
      <alignment horizontal="center"/>
      <protection locked="0"/>
    </xf>
    <xf numFmtId="0" fontId="34" fillId="50" borderId="0" xfId="0" applyFont="1" applyFill="1" applyAlignment="1" applyProtection="1">
      <alignment horizontal="center"/>
      <protection locked="0"/>
    </xf>
    <xf numFmtId="3" fontId="0" fillId="51" borderId="121" xfId="0" applyNumberFormat="1" applyFill="1" applyBorder="1" applyProtection="1">
      <protection locked="0"/>
    </xf>
    <xf numFmtId="0" fontId="12" fillId="0" borderId="0" xfId="0" applyFont="1" applyAlignment="1" applyProtection="1">
      <alignment vertical="center"/>
      <protection locked="0"/>
    </xf>
    <xf numFmtId="173" fontId="12" fillId="0" borderId="0" xfId="0" applyNumberFormat="1" applyFont="1" applyAlignment="1" applyProtection="1">
      <alignment vertical="center"/>
      <protection locked="0"/>
    </xf>
    <xf numFmtId="0" fontId="12" fillId="52" borderId="20" xfId="0" applyFont="1" applyFill="1" applyBorder="1" applyAlignment="1" applyProtection="1">
      <alignment horizontal="center" vertical="center"/>
      <protection locked="0"/>
    </xf>
    <xf numFmtId="4" fontId="0" fillId="23" borderId="20" xfId="0" applyNumberFormat="1" applyFill="1" applyBorder="1" applyProtection="1">
      <protection locked="0"/>
    </xf>
    <xf numFmtId="9" fontId="1" fillId="23" borderId="20" xfId="5" applyFill="1" applyBorder="1" applyProtection="1">
      <protection locked="0"/>
    </xf>
    <xf numFmtId="164" fontId="22" fillId="23" borderId="20" xfId="2" applyFont="1" applyFill="1" applyBorder="1" applyAlignment="1" applyProtection="1">
      <alignment vertical="center" wrapText="1"/>
      <protection locked="0"/>
    </xf>
    <xf numFmtId="0" fontId="0" fillId="23" borderId="20" xfId="0" applyFill="1" applyBorder="1" applyAlignment="1" applyProtection="1">
      <alignment vertical="center" wrapText="1"/>
      <protection locked="0"/>
    </xf>
    <xf numFmtId="164" fontId="0" fillId="23" borderId="20" xfId="2" applyFont="1" applyFill="1" applyBorder="1" applyAlignment="1" applyProtection="1">
      <alignment vertical="center" wrapText="1"/>
      <protection locked="0"/>
    </xf>
    <xf numFmtId="0" fontId="12" fillId="23" borderId="20" xfId="0" applyFont="1" applyFill="1" applyBorder="1" applyAlignment="1" applyProtection="1">
      <alignment horizontal="center" vertical="center"/>
      <protection locked="0"/>
    </xf>
    <xf numFmtId="0" fontId="33" fillId="7" borderId="33" xfId="0" applyFont="1" applyFill="1" applyBorder="1" applyAlignment="1">
      <alignment horizontal="left"/>
    </xf>
    <xf numFmtId="0" fontId="11" fillId="0" borderId="0" xfId="0" applyFont="1" applyProtection="1">
      <protection locked="0"/>
    </xf>
    <xf numFmtId="0" fontId="11" fillId="0" borderId="120" xfId="0" applyFont="1" applyBorder="1" applyProtection="1">
      <protection locked="0"/>
    </xf>
    <xf numFmtId="9" fontId="1" fillId="7" borderId="1" xfId="5" applyFill="1" applyBorder="1" applyAlignment="1" applyProtection="1">
      <protection locked="0"/>
    </xf>
    <xf numFmtId="0" fontId="33" fillId="49" borderId="0" xfId="0" applyFont="1" applyFill="1" applyAlignment="1">
      <alignment horizontal="right"/>
    </xf>
    <xf numFmtId="0" fontId="33" fillId="7" borderId="20" xfId="0" applyFont="1" applyFill="1" applyBorder="1" applyAlignment="1">
      <alignment horizontal="left"/>
    </xf>
    <xf numFmtId="0" fontId="21" fillId="0" borderId="0" xfId="0" applyFont="1" applyAlignment="1" applyProtection="1">
      <alignment horizontal="left"/>
      <protection locked="0"/>
    </xf>
    <xf numFmtId="0" fontId="21" fillId="21" borderId="126" xfId="0" applyFont="1" applyFill="1" applyBorder="1" applyAlignment="1" applyProtection="1">
      <alignment horizontal="center" vertical="center"/>
      <protection locked="0"/>
    </xf>
    <xf numFmtId="0" fontId="21" fillId="21" borderId="127" xfId="0" applyFont="1" applyFill="1" applyBorder="1" applyAlignment="1" applyProtection="1">
      <alignment horizontal="center" vertical="center"/>
      <protection locked="0"/>
    </xf>
    <xf numFmtId="0" fontId="21" fillId="21" borderId="128" xfId="0" applyFont="1" applyFill="1" applyBorder="1" applyAlignment="1" applyProtection="1">
      <alignment horizontal="center" vertical="center"/>
      <protection locked="0"/>
    </xf>
    <xf numFmtId="0" fontId="0" fillId="28" borderId="113" xfId="0" applyFill="1" applyBorder="1" applyAlignment="1">
      <alignment horizontal="center"/>
    </xf>
    <xf numFmtId="0" fontId="0" fillId="28" borderId="114" xfId="0" applyFill="1" applyBorder="1" applyAlignment="1">
      <alignment horizontal="center"/>
    </xf>
    <xf numFmtId="0" fontId="3" fillId="0" borderId="0" xfId="4" applyFont="1" applyAlignment="1">
      <alignment horizontal="center"/>
    </xf>
    <xf numFmtId="0" fontId="6" fillId="21" borderId="23" xfId="0" applyFont="1" applyFill="1" applyBorder="1" applyAlignment="1" applyProtection="1">
      <alignment horizontal="center" vertical="center"/>
      <protection locked="0"/>
    </xf>
    <xf numFmtId="165" fontId="16" fillId="48" borderId="20" xfId="1" applyFont="1" applyFill="1" applyBorder="1" applyAlignment="1" applyProtection="1">
      <alignment horizontal="center"/>
    </xf>
    <xf numFmtId="165" fontId="16" fillId="46" borderId="20" xfId="1" applyFont="1" applyFill="1" applyBorder="1" applyAlignment="1" applyProtection="1">
      <alignment horizontal="center"/>
    </xf>
    <xf numFmtId="0" fontId="12" fillId="7" borderId="20" xfId="0" applyFont="1" applyFill="1" applyBorder="1" applyAlignment="1" applyProtection="1">
      <alignment horizontal="left"/>
      <protection locked="0"/>
    </xf>
    <xf numFmtId="0" fontId="22" fillId="7" borderId="20" xfId="0" applyFont="1" applyFill="1" applyBorder="1" applyAlignment="1" applyProtection="1">
      <alignment horizontal="left"/>
      <protection locked="0"/>
    </xf>
    <xf numFmtId="165" fontId="16" fillId="24" borderId="20" xfId="1" applyFont="1" applyFill="1" applyBorder="1" applyAlignment="1" applyProtection="1">
      <alignment horizontal="center" vertical="center"/>
    </xf>
    <xf numFmtId="0" fontId="22" fillId="7" borderId="72" xfId="0" applyFont="1" applyFill="1" applyBorder="1" applyAlignment="1" applyProtection="1">
      <alignment horizontal="left"/>
      <protection locked="0"/>
    </xf>
    <xf numFmtId="0" fontId="22" fillId="7" borderId="74" xfId="0" applyFont="1" applyFill="1" applyBorder="1" applyAlignment="1" applyProtection="1">
      <alignment horizontal="left"/>
      <protection locked="0"/>
    </xf>
    <xf numFmtId="0" fontId="22" fillId="7" borderId="73" xfId="0" applyFont="1" applyFill="1" applyBorder="1" applyAlignment="1" applyProtection="1">
      <alignment horizontal="left"/>
      <protection locked="0"/>
    </xf>
    <xf numFmtId="165" fontId="16" fillId="46" borderId="20" xfId="1" applyFont="1" applyFill="1" applyBorder="1" applyAlignment="1" applyProtection="1">
      <alignment horizontal="center" vertical="center"/>
    </xf>
    <xf numFmtId="165" fontId="16" fillId="47" borderId="20" xfId="1" applyFont="1" applyFill="1" applyBorder="1" applyAlignment="1" applyProtection="1">
      <alignment horizontal="center"/>
    </xf>
    <xf numFmtId="165" fontId="16" fillId="29" borderId="20" xfId="1" applyFont="1" applyFill="1" applyBorder="1" applyAlignment="1" applyProtection="1">
      <alignment horizontal="center"/>
    </xf>
    <xf numFmtId="165" fontId="16" fillId="29" borderId="20" xfId="1" applyFont="1" applyFill="1" applyBorder="1" applyAlignment="1" applyProtection="1">
      <alignment horizontal="center" vertical="center"/>
    </xf>
    <xf numFmtId="165" fontId="16" fillId="30" borderId="20" xfId="1" applyFont="1" applyFill="1" applyBorder="1" applyAlignment="1" applyProtection="1">
      <alignment horizontal="center"/>
    </xf>
    <xf numFmtId="165" fontId="16" fillId="31" borderId="20" xfId="1" applyFont="1" applyFill="1" applyBorder="1" applyAlignment="1" applyProtection="1">
      <alignment horizontal="center"/>
    </xf>
    <xf numFmtId="165" fontId="14" fillId="39" borderId="118" xfId="1" applyFont="1" applyFill="1" applyBorder="1" applyAlignment="1" applyProtection="1">
      <alignment horizontal="center" vertical="center"/>
    </xf>
    <xf numFmtId="165" fontId="14" fillId="39" borderId="119" xfId="1" applyFont="1" applyFill="1" applyBorder="1" applyAlignment="1" applyProtection="1">
      <alignment horizontal="center" vertical="center"/>
    </xf>
    <xf numFmtId="0" fontId="9" fillId="0" borderId="0" xfId="4" applyFont="1" applyAlignment="1">
      <alignment horizontal="center" vertical="center"/>
    </xf>
    <xf numFmtId="0" fontId="10" fillId="0" borderId="0" xfId="4" applyFont="1" applyAlignment="1">
      <alignment horizontal="center"/>
    </xf>
  </cellXfs>
  <cellStyles count="7">
    <cellStyle name="Euro" xfId="1" xr:uid="{00000000-0005-0000-0000-000000000000}"/>
    <cellStyle name="Lien hypertexte" xfId="6" builtinId="8"/>
    <cellStyle name="Milliers" xfId="2" builtinId="3"/>
    <cellStyle name="Monétaire" xfId="3" builtinId="4"/>
    <cellStyle name="Normal" xfId="0" builtinId="0"/>
    <cellStyle name="Normal 2" xfId="4" xr:uid="{00000000-0005-0000-0000-000005000000}"/>
    <cellStyle name="Pourcentage"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B8FF"/>
      <rgbColor rgb="00800000"/>
      <rgbColor rgb="00008000"/>
      <rgbColor rgb="00000080"/>
      <rgbColor rgb="005C8526"/>
      <rgbColor rgb="00800080"/>
      <rgbColor rgb="00008080"/>
      <rgbColor rgb="00C0C0C0"/>
      <rgbColor rgb="0094BD5E"/>
      <rgbColor rgb="0083CAFF"/>
      <rgbColor rgb="00FF3333"/>
      <rgbColor rgb="00FFFFCC"/>
      <rgbColor rgb="00CCFFFF"/>
      <rgbColor rgb="00660066"/>
      <rgbColor rgb="00FF8080"/>
      <rgbColor rgb="000099FF"/>
      <rgbColor rgb="00CCCCCC"/>
      <rgbColor rgb="00000080"/>
      <rgbColor rgb="00FF00FF"/>
      <rgbColor rgb="00FFFF00"/>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950E"/>
      <rgbColor rgb="00FF9900"/>
      <rgbColor rgb="00FF6600"/>
      <rgbColor rgb="00666699"/>
      <rgbColor rgb="00B3B3B3"/>
      <rgbColor rgb="00003366"/>
      <rgbColor rgb="0047B8B8"/>
      <rgbColor rgb="00141312"/>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1143" name="Line 1">
          <a:extLst>
            <a:ext uri="{FF2B5EF4-FFF2-40B4-BE49-F238E27FC236}">
              <a16:creationId xmlns:a16="http://schemas.microsoft.com/office/drawing/2014/main" id="{00000000-0008-0000-0500-000077040000}"/>
            </a:ext>
          </a:extLst>
        </xdr:cNvPr>
        <xdr:cNvSpPr>
          <a:spLocks noChangeShapeType="1"/>
        </xdr:cNvSpPr>
      </xdr:nvSpPr>
      <xdr:spPr bwMode="auto">
        <a:xfrm flipH="1">
          <a:off x="5238750" y="2943225"/>
          <a:ext cx="45053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1144" name="Line 2">
          <a:extLst>
            <a:ext uri="{FF2B5EF4-FFF2-40B4-BE49-F238E27FC236}">
              <a16:creationId xmlns:a16="http://schemas.microsoft.com/office/drawing/2014/main" id="{00000000-0008-0000-0500-000078040000}"/>
            </a:ext>
          </a:extLst>
        </xdr:cNvPr>
        <xdr:cNvSpPr>
          <a:spLocks noChangeShapeType="1"/>
        </xdr:cNvSpPr>
      </xdr:nvSpPr>
      <xdr:spPr bwMode="auto">
        <a:xfrm flipH="1" flipV="1">
          <a:off x="5210175" y="4019550"/>
          <a:ext cx="44481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34</xdr:row>
      <xdr:rowOff>76200</xdr:rowOff>
    </xdr:to>
    <xdr:sp macro="" textlink="">
      <xdr:nvSpPr>
        <xdr:cNvPr id="1145" name="Line 3">
          <a:extLst>
            <a:ext uri="{FF2B5EF4-FFF2-40B4-BE49-F238E27FC236}">
              <a16:creationId xmlns:a16="http://schemas.microsoft.com/office/drawing/2014/main" id="{00000000-0008-0000-0500-000079040000}"/>
            </a:ext>
          </a:extLst>
        </xdr:cNvPr>
        <xdr:cNvSpPr>
          <a:spLocks noChangeShapeType="1"/>
        </xdr:cNvSpPr>
      </xdr:nvSpPr>
      <xdr:spPr bwMode="auto">
        <a:xfrm flipH="1" flipV="1">
          <a:off x="5229225" y="4476750"/>
          <a:ext cx="44196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34</xdr:row>
      <xdr:rowOff>76200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34</xdr:row>
      <xdr:rowOff>76200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34</xdr:row>
      <xdr:rowOff>76200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showGridLines="0" tabSelected="1" zoomScale="95" zoomScaleNormal="85" workbookViewId="0">
      <selection sqref="A1:B1"/>
    </sheetView>
  </sheetViews>
  <sheetFormatPr baseColWidth="10" defaultColWidth="11" defaultRowHeight="15" x14ac:dyDescent="0.25"/>
  <cols>
    <col min="1" max="1" width="28.28515625" style="354" customWidth="1"/>
    <col min="2" max="2" width="36.42578125" style="354" customWidth="1"/>
    <col min="3" max="3" width="12.140625" style="354" customWidth="1"/>
    <col min="4" max="4" width="12.42578125" style="354" customWidth="1"/>
    <col min="5" max="9" width="11" style="354" customWidth="1"/>
    <col min="10" max="10" width="6.7109375" style="354" customWidth="1"/>
    <col min="11" max="11" width="6.42578125" style="354" customWidth="1"/>
    <col min="12" max="12" width="4" style="354" customWidth="1"/>
    <col min="13" max="16384" width="11" style="354"/>
  </cols>
  <sheetData>
    <row r="1" spans="1:10" ht="18.75" customHeight="1" x14ac:dyDescent="0.25">
      <c r="A1" s="413" t="s">
        <v>0</v>
      </c>
      <c r="B1" s="413"/>
      <c r="C1" s="409" t="s">
        <v>1</v>
      </c>
      <c r="D1" s="389"/>
      <c r="E1" s="389"/>
      <c r="F1" s="389"/>
      <c r="G1" s="353"/>
      <c r="H1" s="353"/>
      <c r="I1" s="353"/>
    </row>
    <row r="2" spans="1:10" ht="18.75" customHeight="1" x14ac:dyDescent="0.25">
      <c r="A2" s="413" t="s">
        <v>2</v>
      </c>
      <c r="B2" s="413"/>
      <c r="C2" s="414" t="s">
        <v>3</v>
      </c>
      <c r="D2" s="414"/>
      <c r="E2" s="414"/>
      <c r="F2" s="414"/>
      <c r="G2" s="353"/>
      <c r="H2" s="353"/>
      <c r="I2" s="353"/>
    </row>
    <row r="3" spans="1:10" ht="18.75" customHeight="1" x14ac:dyDescent="0.4">
      <c r="A3" s="202" t="s">
        <v>4</v>
      </c>
      <c r="B3" s="355"/>
      <c r="C3" s="356"/>
      <c r="D3" s="356"/>
      <c r="E3" s="356"/>
      <c r="F3" s="356"/>
      <c r="G3" s="353"/>
      <c r="H3" s="353"/>
      <c r="I3" s="353"/>
    </row>
    <row r="4" spans="1:10" ht="14.25" customHeight="1" x14ac:dyDescent="0.25">
      <c r="A4" s="357" t="s">
        <v>265</v>
      </c>
      <c r="B4" s="363"/>
    </row>
    <row r="5" spans="1:10" ht="14.25" customHeight="1" x14ac:dyDescent="0.25">
      <c r="A5" s="357" t="s">
        <v>260</v>
      </c>
      <c r="B5" s="363"/>
    </row>
    <row r="6" spans="1:10" ht="14.25" customHeight="1" x14ac:dyDescent="0.25">
      <c r="A6" s="357" t="s">
        <v>5</v>
      </c>
      <c r="B6" s="357"/>
      <c r="C6" s="357"/>
      <c r="D6" s="357"/>
      <c r="E6" s="357"/>
      <c r="F6" s="357"/>
    </row>
    <row r="7" spans="1:10" ht="14.25" customHeight="1" x14ac:dyDescent="0.25">
      <c r="A7" s="358" t="s">
        <v>259</v>
      </c>
      <c r="B7" s="358"/>
      <c r="C7" s="358"/>
      <c r="D7" s="359"/>
      <c r="E7" s="359"/>
      <c r="F7" s="359"/>
      <c r="G7" s="360"/>
      <c r="H7" s="360"/>
      <c r="I7" s="360"/>
      <c r="J7" s="360"/>
    </row>
    <row r="8" spans="1:10" ht="14.25" customHeight="1" x14ac:dyDescent="0.25">
      <c r="A8" s="361" t="s">
        <v>268</v>
      </c>
      <c r="B8" s="362"/>
      <c r="C8" s="362"/>
      <c r="D8" s="362"/>
      <c r="E8" s="362"/>
      <c r="F8" s="362"/>
      <c r="G8" s="361"/>
      <c r="H8" s="361"/>
      <c r="I8" s="361"/>
      <c r="J8" s="361"/>
    </row>
    <row r="10" spans="1:10" ht="14.25" customHeight="1" x14ac:dyDescent="0.25">
      <c r="A10" s="357" t="s">
        <v>6</v>
      </c>
      <c r="B10" s="363"/>
    </row>
    <row r="11" spans="1:10" ht="14.25" customHeight="1" x14ac:dyDescent="0.25">
      <c r="A11" s="396" t="s">
        <v>261</v>
      </c>
      <c r="B11" s="397"/>
      <c r="C11" s="391"/>
      <c r="D11" s="391"/>
    </row>
    <row r="12" spans="1:10" ht="14.25" customHeight="1" x14ac:dyDescent="0.25">
      <c r="A12" s="357" t="s">
        <v>7</v>
      </c>
      <c r="B12" s="357"/>
      <c r="C12" s="357"/>
      <c r="D12" s="357"/>
    </row>
    <row r="13" spans="1:10" ht="14.25" customHeight="1" x14ac:dyDescent="0.25">
      <c r="A13" s="388" t="s">
        <v>8</v>
      </c>
      <c r="B13" s="357" t="s">
        <v>9</v>
      </c>
      <c r="C13" s="357"/>
      <c r="D13" s="357"/>
      <c r="E13" s="357"/>
      <c r="F13" s="357"/>
      <c r="G13" s="357"/>
      <c r="H13" s="357"/>
    </row>
    <row r="14" spans="1:10" ht="14.25" customHeight="1" x14ac:dyDescent="0.25">
      <c r="A14" s="388" t="s">
        <v>10</v>
      </c>
      <c r="B14" s="357" t="s">
        <v>262</v>
      </c>
      <c r="C14" s="357"/>
      <c r="D14" s="357"/>
      <c r="E14" s="357"/>
      <c r="F14" s="357"/>
      <c r="G14" s="357"/>
      <c r="H14" s="357"/>
    </row>
    <row r="15" spans="1:10" ht="14.25" customHeight="1" x14ac:dyDescent="0.25">
      <c r="A15" s="364"/>
      <c r="B15" s="363"/>
    </row>
    <row r="16" spans="1:10" ht="14.25" customHeight="1" x14ac:dyDescent="0.25">
      <c r="A16" s="392" t="s">
        <v>11</v>
      </c>
      <c r="B16" s="393"/>
      <c r="C16" s="390"/>
      <c r="D16" s="390"/>
    </row>
    <row r="17" spans="1:6" ht="14.25" customHeight="1" x14ac:dyDescent="0.25">
      <c r="A17" s="357" t="s">
        <v>12</v>
      </c>
      <c r="B17" s="357"/>
      <c r="C17" s="357"/>
      <c r="D17" s="357"/>
      <c r="E17" s="357"/>
      <c r="F17" s="357"/>
    </row>
    <row r="18" spans="1:6" ht="14.25" customHeight="1" x14ac:dyDescent="0.25">
      <c r="A18" s="357" t="s">
        <v>13</v>
      </c>
      <c r="B18" s="357"/>
      <c r="C18" s="357"/>
      <c r="D18" s="357"/>
      <c r="E18" s="357"/>
      <c r="F18" s="357"/>
    </row>
    <row r="19" spans="1:6" ht="14.25" customHeight="1" x14ac:dyDescent="0.25">
      <c r="A19" s="388" t="s">
        <v>14</v>
      </c>
      <c r="B19" s="357" t="s">
        <v>15</v>
      </c>
      <c r="C19" s="357"/>
      <c r="D19" s="357"/>
      <c r="E19" s="357"/>
      <c r="F19" s="357"/>
    </row>
    <row r="20" spans="1:6" ht="14.25" customHeight="1" x14ac:dyDescent="0.25">
      <c r="A20" s="388" t="s">
        <v>16</v>
      </c>
      <c r="B20" s="357" t="s">
        <v>17</v>
      </c>
      <c r="C20" s="357"/>
      <c r="D20" s="357"/>
      <c r="E20" s="357"/>
      <c r="F20" s="357"/>
    </row>
    <row r="21" spans="1:6" ht="14.25" customHeight="1" x14ac:dyDescent="0.25">
      <c r="A21" s="366"/>
      <c r="B21" s="365"/>
    </row>
    <row r="22" spans="1:6" ht="14.25" customHeight="1" x14ac:dyDescent="0.25">
      <c r="A22" s="394" t="s">
        <v>18</v>
      </c>
      <c r="B22" s="398"/>
      <c r="C22" s="395"/>
      <c r="D22" s="395"/>
    </row>
    <row r="23" spans="1:6" ht="14.25" customHeight="1" x14ac:dyDescent="0.25">
      <c r="A23" s="357" t="s">
        <v>19</v>
      </c>
      <c r="B23" s="357"/>
      <c r="C23" s="357"/>
      <c r="D23" s="357"/>
      <c r="E23" s="357"/>
      <c r="F23" s="357"/>
    </row>
    <row r="24" spans="1:6" ht="14.25" customHeight="1" x14ac:dyDescent="0.25">
      <c r="A24" s="357" t="s">
        <v>20</v>
      </c>
      <c r="B24" s="357"/>
      <c r="C24" s="357"/>
      <c r="D24" s="357"/>
      <c r="E24" s="357"/>
      <c r="F24" s="357"/>
    </row>
    <row r="25" spans="1:6" ht="14.25" customHeight="1" x14ac:dyDescent="0.25">
      <c r="A25" s="357"/>
      <c r="B25" s="357"/>
      <c r="C25" s="357"/>
      <c r="D25" s="357"/>
      <c r="E25" s="357"/>
      <c r="F25" s="357"/>
    </row>
    <row r="26" spans="1:6" ht="14.25" customHeight="1" x14ac:dyDescent="0.25">
      <c r="A26" s="357" t="s">
        <v>21</v>
      </c>
      <c r="B26" s="357"/>
      <c r="C26" s="357"/>
      <c r="D26" s="357"/>
      <c r="E26" s="357"/>
      <c r="F26" s="357"/>
    </row>
    <row r="27" spans="1:6" ht="14.25" customHeight="1" x14ac:dyDescent="0.25">
      <c r="A27" s="357"/>
      <c r="B27" s="357"/>
      <c r="C27" s="357"/>
      <c r="D27" s="357"/>
      <c r="E27" s="357"/>
      <c r="F27" s="357"/>
    </row>
    <row r="28" spans="1:6" ht="14.25" customHeight="1" x14ac:dyDescent="0.25">
      <c r="A28" s="357" t="s">
        <v>22</v>
      </c>
    </row>
    <row r="29" spans="1:6" ht="14.25" customHeight="1" x14ac:dyDescent="0.25">
      <c r="A29" s="357" t="s">
        <v>273</v>
      </c>
      <c r="B29" s="357"/>
      <c r="C29" s="357"/>
      <c r="D29" s="357"/>
      <c r="E29" s="357"/>
      <c r="F29" s="357"/>
    </row>
    <row r="30" spans="1:6" ht="14.25" customHeight="1" x14ac:dyDescent="0.25">
      <c r="A30" s="357" t="s">
        <v>270</v>
      </c>
      <c r="B30" s="357"/>
      <c r="C30" s="357"/>
      <c r="D30" s="357"/>
      <c r="E30" s="357"/>
      <c r="F30" s="357"/>
    </row>
    <row r="31" spans="1:6" ht="14.25" customHeight="1" x14ac:dyDescent="0.25">
      <c r="A31" s="357"/>
      <c r="B31" s="357"/>
      <c r="C31" s="357"/>
      <c r="D31" s="357"/>
      <c r="E31" s="357"/>
      <c r="F31" s="357"/>
    </row>
    <row r="32" spans="1:6" ht="14.25" customHeight="1" x14ac:dyDescent="0.25">
      <c r="A32" s="357"/>
      <c r="B32" s="357"/>
      <c r="C32" s="357"/>
      <c r="D32" s="357"/>
      <c r="E32" s="357"/>
      <c r="F32" s="357"/>
    </row>
    <row r="33" ht="14.25" customHeight="1" x14ac:dyDescent="0.25"/>
  </sheetData>
  <mergeCells count="3">
    <mergeCell ref="A2:B2"/>
    <mergeCell ref="A1:B1"/>
    <mergeCell ref="C2:F2"/>
  </mergeCells>
  <phoneticPr fontId="0" type="noConversion"/>
  <hyperlinks>
    <hyperlink ref="A13" location="'Infos prépa Activité d''année'!A1" display="Infos prépa Activité d'année" xr:uid="{00000000-0004-0000-0000-000000000000}"/>
    <hyperlink ref="A14" location="'ACTIVITES D''ANNEE'!A1" display="ACTIVITE D'ANNEE" xr:uid="{00000000-0004-0000-0000-000001000000}"/>
    <hyperlink ref="A19" location="'Infos prepa Fonctionnement'!A1" display="Infos prepa Fonctionnement" xr:uid="{00000000-0004-0000-0000-000002000000}"/>
    <hyperlink ref="A20" location="FONCTIONNEMENT!A1" display="FONCTIONNEMENT" xr:uid="{00000000-0004-0000-0000-000003000000}"/>
  </hyperlinks>
  <pageMargins left="0.70866141732283472" right="0.70866141732283472" top="0.35433070866141736" bottom="0.35433070866141736" header="0.51181102362204722" footer="0.51181102362204722"/>
  <pageSetup paperSize="9" scale="71"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BDD7EE"/>
    <pageSetUpPr fitToPage="1"/>
  </sheetPr>
  <dimension ref="A1:F53"/>
  <sheetViews>
    <sheetView showGridLines="0" zoomScale="90" workbookViewId="0">
      <selection activeCell="D35" sqref="D35"/>
    </sheetView>
  </sheetViews>
  <sheetFormatPr baseColWidth="10" defaultColWidth="11.42578125" defaultRowHeight="12.75" x14ac:dyDescent="0.2"/>
  <cols>
    <col min="1" max="1" width="49.7109375" style="50" customWidth="1"/>
    <col min="2" max="2" width="14.42578125" style="50" customWidth="1"/>
    <col min="3" max="3" width="14" style="50" customWidth="1"/>
    <col min="4" max="4" width="13.42578125" style="50" customWidth="1"/>
    <col min="5" max="5" width="14.5703125" style="50" customWidth="1"/>
    <col min="6" max="6" width="2.42578125" style="51" customWidth="1"/>
    <col min="7" max="7" width="36.85546875" style="50" customWidth="1"/>
    <col min="8" max="16384" width="11.42578125" style="50"/>
  </cols>
  <sheetData>
    <row r="1" spans="1:6" ht="15.75" customHeight="1" x14ac:dyDescent="0.25">
      <c r="A1" s="132" t="s">
        <v>202</v>
      </c>
      <c r="B1" s="133"/>
      <c r="C1" s="49"/>
    </row>
    <row r="2" spans="1:6" ht="15.75" customHeight="1" x14ac:dyDescent="0.25">
      <c r="A2" s="134"/>
      <c r="B2" s="135"/>
      <c r="C2" s="49"/>
    </row>
    <row r="3" spans="1:6" ht="14.45" customHeight="1" x14ac:dyDescent="0.2">
      <c r="A3" s="136"/>
      <c r="B3" s="67"/>
      <c r="F3" s="50"/>
    </row>
    <row r="4" spans="1:6" ht="14.45" customHeight="1" x14ac:dyDescent="0.2">
      <c r="A4" s="67"/>
      <c r="F4" s="50"/>
    </row>
    <row r="5" spans="1:6" ht="14.45" customHeight="1" x14ac:dyDescent="0.2">
      <c r="A5" s="67"/>
      <c r="F5" s="50"/>
    </row>
    <row r="6" spans="1:6" ht="14.45" customHeight="1" x14ac:dyDescent="0.2">
      <c r="A6" s="51"/>
      <c r="F6" s="50"/>
    </row>
    <row r="7" spans="1:6" ht="14.45" customHeight="1" x14ac:dyDescent="0.2">
      <c r="F7" s="50"/>
    </row>
    <row r="8" spans="1:6" ht="14.45" customHeight="1" x14ac:dyDescent="0.2">
      <c r="A8" s="52"/>
      <c r="B8" s="282" t="s">
        <v>160</v>
      </c>
      <c r="C8" s="282" t="s">
        <v>160</v>
      </c>
      <c r="D8" s="283" t="s">
        <v>161</v>
      </c>
      <c r="F8" s="50"/>
    </row>
    <row r="9" spans="1:6" ht="14.45" customHeight="1" x14ac:dyDescent="0.2">
      <c r="A9" s="53"/>
      <c r="B9" s="284" t="s">
        <v>162</v>
      </c>
      <c r="C9" s="285" t="s">
        <v>163</v>
      </c>
      <c r="D9" s="286"/>
      <c r="F9" s="50"/>
    </row>
    <row r="10" spans="1:6" ht="14.45" customHeight="1" x14ac:dyDescent="0.2">
      <c r="A10" s="289" t="s">
        <v>164</v>
      </c>
      <c r="B10" s="291">
        <f>'Camp d''été 1'!B10+'Camp d''été 2'!B10+'Camp d''été 3'!B10+'Camp d''été 4'!B10</f>
        <v>0</v>
      </c>
      <c r="C10" s="291">
        <f>'Camp d''été 1'!C10+'Camp d''été 2'!C10+'Camp d''été 3'!C10+'Camp d''été 4'!C10</f>
        <v>0</v>
      </c>
      <c r="D10" s="291">
        <f>'Camp d''été 1'!D10+'Camp d''été 2'!D10+'Camp d''été 3'!D10+'Camp d''été 4'!D10</f>
        <v>0</v>
      </c>
      <c r="F10" s="50"/>
    </row>
    <row r="11" spans="1:6" ht="14.45" customHeight="1" x14ac:dyDescent="0.2">
      <c r="A11" s="58"/>
      <c r="B11" s="55"/>
      <c r="C11" s="56"/>
      <c r="D11" s="56"/>
      <c r="F11" s="50"/>
    </row>
    <row r="12" spans="1:6" ht="14.45" customHeight="1" x14ac:dyDescent="0.2">
      <c r="A12" s="59"/>
      <c r="B12" s="287" t="s">
        <v>162</v>
      </c>
      <c r="C12" s="290" t="s">
        <v>166</v>
      </c>
      <c r="D12" s="290" t="s">
        <v>161</v>
      </c>
      <c r="F12" s="50"/>
    </row>
    <row r="13" spans="1:6" ht="14.45" customHeight="1" x14ac:dyDescent="0.2">
      <c r="A13" s="289" t="s">
        <v>167</v>
      </c>
      <c r="B13" s="291">
        <f>'Camp d''été 1'!B13+'Camp d''été 2'!B13+'Camp d''été 3'!B13+'Camp d''été 4'!B13</f>
        <v>0</v>
      </c>
      <c r="C13" s="291">
        <f>'Camp d''été 1'!C13+'Camp d''été 2'!C13+'Camp d''été 3'!C13+'Camp d''été 4'!C13</f>
        <v>0</v>
      </c>
      <c r="D13" s="291">
        <f>'Camp d''été 1'!D13+'Camp d''été 2'!D13+'Camp d''été 3'!D13+'Camp d''été 4'!D13</f>
        <v>0</v>
      </c>
      <c r="F13" s="50"/>
    </row>
    <row r="14" spans="1:6" ht="14.45" customHeight="1" x14ac:dyDescent="0.2">
      <c r="A14" s="289" t="s">
        <v>168</v>
      </c>
      <c r="B14" s="291">
        <f>'Camp d''été 1'!B14+'Camp d''été 2'!B14+'Camp d''été 3'!B14+'Camp d''été 4'!B14</f>
        <v>0</v>
      </c>
      <c r="C14" s="291">
        <f>'Camp d''été 1'!C14+'Camp d''été 2'!C14+'Camp d''été 3'!C14+'Camp d''été 4'!C14</f>
        <v>0</v>
      </c>
      <c r="D14" s="291">
        <f>'Camp d''été 1'!D14+'Camp d''été 2'!D14+'Camp d''été 3'!D14+'Camp d''été 4'!D14</f>
        <v>0</v>
      </c>
      <c r="F14" s="50"/>
    </row>
    <row r="15" spans="1:6" ht="14.45" customHeight="1" x14ac:dyDescent="0.2">
      <c r="A15" s="128"/>
    </row>
    <row r="16" spans="1:6" ht="14.45" customHeight="1" x14ac:dyDescent="0.2">
      <c r="A16" s="427" t="s">
        <v>124</v>
      </c>
      <c r="B16" s="269"/>
      <c r="C16" s="269"/>
      <c r="D16" s="247" t="s">
        <v>170</v>
      </c>
      <c r="E16" s="247" t="s">
        <v>171</v>
      </c>
    </row>
    <row r="17" spans="1:6" ht="14.45" customHeight="1" x14ac:dyDescent="0.2">
      <c r="A17" s="427"/>
      <c r="B17" s="269"/>
      <c r="C17" s="269"/>
      <c r="D17" s="248" t="s">
        <v>62</v>
      </c>
      <c r="E17" s="248" t="s">
        <v>174</v>
      </c>
    </row>
    <row r="18" spans="1:6" ht="14.45" customHeight="1" x14ac:dyDescent="0.2">
      <c r="A18" s="250" t="s">
        <v>175</v>
      </c>
      <c r="B18" s="269"/>
      <c r="C18" s="269"/>
      <c r="D18" s="291">
        <f>'Camp d''été 1'!D18+'Camp d''été 2'!D18+'Camp d''été 3'!D18+'Camp d''été 4'!D18</f>
        <v>0</v>
      </c>
      <c r="E18" s="264" t="str">
        <f>IF($B$10=0,"",D18/$B$10)</f>
        <v/>
      </c>
    </row>
    <row r="19" spans="1:6" ht="14.45" customHeight="1" x14ac:dyDescent="0.2">
      <c r="A19" s="251" t="s">
        <v>177</v>
      </c>
      <c r="B19" s="269"/>
      <c r="C19" s="269"/>
      <c r="D19" s="291">
        <f>'Camp d''été 1'!D19+'Camp d''été 2'!D19+'Camp d''été 3'!D19+'Camp d''été 4'!D19</f>
        <v>0</v>
      </c>
      <c r="E19" s="264" t="str">
        <f t="shared" ref="E19:E34" si="0">IF($B$10=0,"",D19/$B$10)</f>
        <v/>
      </c>
      <c r="F19" s="50"/>
    </row>
    <row r="20" spans="1:6" ht="14.45" customHeight="1" x14ac:dyDescent="0.2">
      <c r="A20" s="251" t="s">
        <v>64</v>
      </c>
      <c r="B20" s="269"/>
      <c r="C20" s="269"/>
      <c r="D20" s="291">
        <f>'Camp d''été 1'!D20+'Camp d''été 2'!D20+'Camp d''été 3'!D20+'Camp d''été 4'!D20</f>
        <v>0</v>
      </c>
      <c r="E20" s="264" t="str">
        <f t="shared" si="0"/>
        <v/>
      </c>
      <c r="F20" s="50"/>
    </row>
    <row r="21" spans="1:6" ht="14.45" customHeight="1" x14ac:dyDescent="0.2">
      <c r="A21" s="251" t="s">
        <v>179</v>
      </c>
      <c r="B21" s="269"/>
      <c r="C21" s="269"/>
      <c r="D21" s="291">
        <f>'Camp d''été 1'!D21+'Camp d''été 2'!D21+'Camp d''été 3'!D21+'Camp d''été 4'!D21</f>
        <v>0</v>
      </c>
      <c r="E21" s="264" t="str">
        <f t="shared" si="0"/>
        <v/>
      </c>
      <c r="F21" s="50"/>
    </row>
    <row r="22" spans="1:6" ht="14.45" customHeight="1" x14ac:dyDescent="0.2">
      <c r="A22" s="252" t="s">
        <v>65</v>
      </c>
      <c r="B22" s="269"/>
      <c r="C22" s="269"/>
      <c r="D22" s="291">
        <f>'Camp d''été 1'!D22+'Camp d''été 2'!D22+'Camp d''été 3'!D22+'Camp d''été 4'!D22</f>
        <v>0</v>
      </c>
      <c r="E22" s="264" t="str">
        <f t="shared" si="0"/>
        <v/>
      </c>
      <c r="F22" s="50"/>
    </row>
    <row r="23" spans="1:6" ht="14.45" customHeight="1" x14ac:dyDescent="0.2">
      <c r="A23" s="251" t="s">
        <v>180</v>
      </c>
      <c r="B23" s="269"/>
      <c r="C23" s="269"/>
      <c r="D23" s="291">
        <f>'Camp d''été 1'!D23+'Camp d''été 2'!D23+'Camp d''été 3'!D23+'Camp d''été 4'!D23</f>
        <v>0</v>
      </c>
      <c r="E23" s="264" t="str">
        <f t="shared" si="0"/>
        <v/>
      </c>
      <c r="F23" s="50"/>
    </row>
    <row r="24" spans="1:6" ht="14.45" customHeight="1" x14ac:dyDescent="0.2">
      <c r="A24" s="251" t="s">
        <v>181</v>
      </c>
      <c r="B24" s="269"/>
      <c r="C24" s="269"/>
      <c r="D24" s="291">
        <f>'Camp d''été 1'!D24+'Camp d''été 2'!D24+'Camp d''été 3'!D24+'Camp d''été 4'!D24</f>
        <v>0</v>
      </c>
      <c r="E24" s="264" t="str">
        <f t="shared" si="0"/>
        <v/>
      </c>
      <c r="F24" s="50"/>
    </row>
    <row r="25" spans="1:6" ht="14.45" customHeight="1" x14ac:dyDescent="0.2">
      <c r="A25" s="253" t="s">
        <v>67</v>
      </c>
      <c r="B25" s="269"/>
      <c r="C25" s="269"/>
      <c r="D25" s="291">
        <f>'Camp d''été 1'!D25+'Camp d''été 2'!D25+'Camp d''été 3'!D25+'Camp d''été 4'!D25</f>
        <v>0</v>
      </c>
      <c r="E25" s="264" t="str">
        <f t="shared" si="0"/>
        <v/>
      </c>
      <c r="F25" s="50"/>
    </row>
    <row r="26" spans="1:6" ht="14.45" customHeight="1" x14ac:dyDescent="0.2">
      <c r="A26" s="251" t="s">
        <v>182</v>
      </c>
      <c r="B26" s="269"/>
      <c r="C26" s="269"/>
      <c r="D26" s="291">
        <f>'Camp d''été 1'!D26+'Camp d''été 2'!D26+'Camp d''été 3'!D26+'Camp d''été 4'!D26</f>
        <v>0</v>
      </c>
      <c r="E26" s="264" t="str">
        <f t="shared" si="0"/>
        <v/>
      </c>
      <c r="F26" s="50"/>
    </row>
    <row r="27" spans="1:6" ht="14.45" customHeight="1" x14ac:dyDescent="0.2">
      <c r="A27" s="251" t="s">
        <v>183</v>
      </c>
      <c r="B27" s="269"/>
      <c r="C27" s="269"/>
      <c r="D27" s="291">
        <f>'Camp d''été 1'!D27+'Camp d''été 2'!D27+'Camp d''été 3'!D27+'Camp d''été 4'!D27</f>
        <v>0</v>
      </c>
      <c r="E27" s="264" t="str">
        <f t="shared" si="0"/>
        <v/>
      </c>
      <c r="F27" s="50"/>
    </row>
    <row r="28" spans="1:6" ht="14.45" customHeight="1" x14ac:dyDescent="0.2">
      <c r="A28" s="251" t="s">
        <v>185</v>
      </c>
      <c r="B28" s="269"/>
      <c r="C28" s="269"/>
      <c r="D28" s="291">
        <f>'Camp d''été 1'!D28+'Camp d''été 2'!D28+'Camp d''été 3'!D28+'Camp d''été 4'!D28</f>
        <v>0</v>
      </c>
      <c r="E28" s="264" t="str">
        <f t="shared" si="0"/>
        <v/>
      </c>
      <c r="F28" s="60"/>
    </row>
    <row r="29" spans="1:6" ht="14.45" customHeight="1" x14ac:dyDescent="0.2">
      <c r="A29" s="251" t="s">
        <v>187</v>
      </c>
      <c r="B29" s="269"/>
      <c r="C29" s="269"/>
      <c r="D29" s="291">
        <f>'Camp d''été 1'!D29+'Camp d''été 2'!D29+'Camp d''été 3'!D29+'Camp d''été 4'!D29</f>
        <v>0</v>
      </c>
      <c r="E29" s="264" t="str">
        <f t="shared" si="0"/>
        <v/>
      </c>
      <c r="F29" s="60"/>
    </row>
    <row r="30" spans="1:6" ht="14.45" customHeight="1" x14ac:dyDescent="0.2">
      <c r="A30" s="251" t="s">
        <v>188</v>
      </c>
      <c r="B30" s="269"/>
      <c r="C30" s="269"/>
      <c r="D30" s="291">
        <f>'Camp d''été 1'!D30+'Camp d''été 2'!D30+'Camp d''été 3'!D30+'Camp d''été 4'!D30</f>
        <v>0</v>
      </c>
      <c r="E30" s="264" t="str">
        <f t="shared" si="0"/>
        <v/>
      </c>
      <c r="F30" s="50"/>
    </row>
    <row r="31" spans="1:6" ht="14.45" customHeight="1" x14ac:dyDescent="0.2">
      <c r="A31" s="251" t="s">
        <v>189</v>
      </c>
      <c r="B31" s="269"/>
      <c r="C31" s="269"/>
      <c r="D31" s="291">
        <f>'Camp d''été 1'!D31+'Camp d''été 2'!D31+'Camp d''été 3'!D31+'Camp d''été 4'!D31</f>
        <v>0</v>
      </c>
      <c r="E31" s="264" t="str">
        <f t="shared" si="0"/>
        <v/>
      </c>
      <c r="F31" s="50"/>
    </row>
    <row r="32" spans="1:6" ht="14.45" customHeight="1" x14ac:dyDescent="0.2">
      <c r="A32" s="251" t="s">
        <v>190</v>
      </c>
      <c r="B32" s="269"/>
      <c r="C32" s="269"/>
      <c r="D32" s="291">
        <f>'Camp d''été 1'!D32+'Camp d''été 2'!D32+'Camp d''été 3'!D32+'Camp d''été 4'!D32</f>
        <v>0</v>
      </c>
      <c r="E32" s="264" t="str">
        <f t="shared" si="0"/>
        <v/>
      </c>
      <c r="F32" s="50"/>
    </row>
    <row r="33" spans="1:6" ht="14.45" customHeight="1" x14ac:dyDescent="0.2">
      <c r="A33" s="251" t="s">
        <v>272</v>
      </c>
      <c r="B33" s="269"/>
      <c r="C33" s="269"/>
      <c r="D33" s="291">
        <f>'Camp d''été 1'!D33+'Camp d''été 2'!D33+'Camp d''été 3'!D33+'Camp d''été 4'!D33</f>
        <v>0</v>
      </c>
      <c r="E33" s="264"/>
      <c r="F33" s="50"/>
    </row>
    <row r="34" spans="1:6" ht="14.45" customHeight="1" x14ac:dyDescent="0.2">
      <c r="A34" s="68" t="s">
        <v>191</v>
      </c>
      <c r="B34" s="269"/>
      <c r="C34" s="269"/>
      <c r="D34" s="291">
        <f>'Camp d''été 1'!D34+'Camp d''été 2'!D34+'Camp d''été 3'!D34+'Camp d''été 4'!D34</f>
        <v>0</v>
      </c>
      <c r="E34" s="264" t="str">
        <f t="shared" si="0"/>
        <v/>
      </c>
      <c r="F34" s="60"/>
    </row>
    <row r="35" spans="1:6" ht="14.45" customHeight="1" x14ac:dyDescent="0.2">
      <c r="A35" s="251" t="s">
        <v>277</v>
      </c>
      <c r="B35" s="269"/>
      <c r="C35" s="269"/>
      <c r="D35" s="291">
        <f>'Camp d''été 1'!D35+'Camp d''été 2'!D35+'Camp d''été 3'!D35+'Camp d''été 4'!D35</f>
        <v>0</v>
      </c>
      <c r="E35" s="264"/>
      <c r="F35" s="60"/>
    </row>
    <row r="36" spans="1:6" ht="14.45" customHeight="1" x14ac:dyDescent="0.2">
      <c r="A36" s="269"/>
      <c r="B36" s="269"/>
      <c r="C36" s="254" t="s">
        <v>62</v>
      </c>
      <c r="D36" s="255">
        <f>SUM(D18:D35)</f>
        <v>0</v>
      </c>
      <c r="E36" s="256" t="str">
        <f>IF($B$10=0,"",D36/$B$10)</f>
        <v/>
      </c>
      <c r="F36" s="50"/>
    </row>
    <row r="37" spans="1:6" ht="14.45" customHeight="1" x14ac:dyDescent="0.2">
      <c r="C37" s="64"/>
      <c r="D37" s="65"/>
      <c r="E37" s="66"/>
      <c r="F37" s="50"/>
    </row>
    <row r="39" spans="1:6" ht="14.45" customHeight="1" x14ac:dyDescent="0.2">
      <c r="A39" s="427" t="s">
        <v>125</v>
      </c>
      <c r="B39" s="194"/>
      <c r="C39" s="194"/>
      <c r="D39" s="247" t="s">
        <v>170</v>
      </c>
      <c r="E39" s="247" t="s">
        <v>171</v>
      </c>
      <c r="F39" s="50"/>
    </row>
    <row r="40" spans="1:6" ht="14.45" customHeight="1" x14ac:dyDescent="0.2">
      <c r="A40" s="427"/>
      <c r="B40" s="269"/>
      <c r="C40" s="269"/>
      <c r="D40" s="248" t="s">
        <v>62</v>
      </c>
      <c r="E40" s="249" t="s">
        <v>193</v>
      </c>
      <c r="F40" s="50"/>
    </row>
    <row r="41" spans="1:6" ht="14.45" customHeight="1" x14ac:dyDescent="0.2">
      <c r="A41" s="261" t="s">
        <v>194</v>
      </c>
      <c r="B41" s="269"/>
      <c r="C41" s="269"/>
      <c r="D41" s="291">
        <f>'Camp d''été 1'!D41+'Camp d''été 2'!D41+'Camp d''été 3'!D41+'Camp d''été 4'!D41</f>
        <v>0</v>
      </c>
      <c r="E41" s="437" t="str">
        <f>IF(B10=0,"",(D41+D42)/B10)</f>
        <v/>
      </c>
      <c r="F41" s="50"/>
    </row>
    <row r="42" spans="1:6" ht="14.45" customHeight="1" x14ac:dyDescent="0.2">
      <c r="A42" s="261" t="s">
        <v>195</v>
      </c>
      <c r="B42" s="269"/>
      <c r="C42" s="269"/>
      <c r="D42" s="291">
        <f>'Camp d''été 1'!D42+'Camp d''été 2'!D42+'Camp d''été 3'!D42+'Camp d''été 4'!D42</f>
        <v>0</v>
      </c>
      <c r="E42" s="438"/>
      <c r="F42" s="50"/>
    </row>
    <row r="43" spans="1:6" ht="14.45" customHeight="1" x14ac:dyDescent="0.2">
      <c r="A43" s="261"/>
      <c r="B43" s="269"/>
      <c r="C43" s="269"/>
      <c r="D43" s="269"/>
      <c r="E43" s="270"/>
      <c r="F43" s="50"/>
    </row>
    <row r="44" spans="1:6" ht="14.45" customHeight="1" x14ac:dyDescent="0.2">
      <c r="A44" s="262" t="s">
        <v>197</v>
      </c>
      <c r="B44" s="269"/>
      <c r="C44" s="269"/>
      <c r="D44" s="291">
        <f>'Camp d''été 1'!D44+'Camp d''été 2'!D44+'Camp d''été 3'!D44+'Camp d''été 4'!D44</f>
        <v>0</v>
      </c>
      <c r="E44" s="262" t="str">
        <f>IF(OR($B$10="",$B$10=0),"",D44/$B$10)</f>
        <v/>
      </c>
      <c r="F44" s="50"/>
    </row>
    <row r="45" spans="1:6" ht="14.45" customHeight="1" x14ac:dyDescent="0.2">
      <c r="A45" s="70" t="s">
        <v>198</v>
      </c>
      <c r="B45" s="269"/>
      <c r="C45" s="269"/>
      <c r="D45" s="291">
        <f>'Camp d''été 1'!D45+'Camp d''été 2'!D45+'Camp d''été 3'!D45+'Camp d''été 4'!D45</f>
        <v>0</v>
      </c>
      <c r="E45" s="262" t="str">
        <f>IF(OR($B$10="",$B$10=0),"",D45/$B$10)</f>
        <v/>
      </c>
      <c r="F45" s="50"/>
    </row>
    <row r="46" spans="1:6" ht="14.45" customHeight="1" x14ac:dyDescent="0.2">
      <c r="A46" s="269"/>
      <c r="B46" s="269"/>
      <c r="C46" s="254" t="s">
        <v>62</v>
      </c>
      <c r="D46" s="259">
        <f>SUM(D41:D45)</f>
        <v>0</v>
      </c>
      <c r="E46" s="260" t="e">
        <f>IF(B10="","",+D46/B10)</f>
        <v>#DIV/0!</v>
      </c>
      <c r="F46" s="50"/>
    </row>
    <row r="47" spans="1:6" ht="14.45" customHeight="1" x14ac:dyDescent="0.2">
      <c r="C47" s="64"/>
      <c r="D47" s="49"/>
      <c r="E47" s="57"/>
      <c r="F47" s="50"/>
    </row>
    <row r="48" spans="1:6" ht="14.45" customHeight="1" x14ac:dyDescent="0.2">
      <c r="B48" s="434"/>
      <c r="C48" s="434"/>
      <c r="D48" s="224" t="s">
        <v>164</v>
      </c>
      <c r="E48" s="225" t="s">
        <v>199</v>
      </c>
    </row>
    <row r="49" spans="1:5" ht="14.45" customHeight="1" x14ac:dyDescent="0.2">
      <c r="B49" s="435" t="s">
        <v>125</v>
      </c>
      <c r="C49" s="435"/>
      <c r="D49" s="226">
        <f>+D46</f>
        <v>0</v>
      </c>
      <c r="E49" s="227" t="e">
        <f>+E46</f>
        <v>#DIV/0!</v>
      </c>
    </row>
    <row r="50" spans="1:5" ht="14.45" customHeight="1" x14ac:dyDescent="0.2">
      <c r="B50" s="436" t="s">
        <v>200</v>
      </c>
      <c r="C50" s="436"/>
      <c r="D50" s="228">
        <f>+D36</f>
        <v>0</v>
      </c>
      <c r="E50" s="230" t="str">
        <f>+E36</f>
        <v/>
      </c>
    </row>
    <row r="51" spans="1:5" ht="14.45" customHeight="1" x14ac:dyDescent="0.2">
      <c r="B51" s="433" t="s">
        <v>201</v>
      </c>
      <c r="C51" s="433"/>
      <c r="D51" s="229">
        <f>D49-D50</f>
        <v>0</v>
      </c>
      <c r="E51" s="231" t="e">
        <f>IF(B10="","",D51/B10)</f>
        <v>#DIV/0!</v>
      </c>
    </row>
    <row r="52" spans="1:5" ht="14.45" customHeight="1" x14ac:dyDescent="0.2">
      <c r="A52" s="49"/>
      <c r="B52" s="129"/>
      <c r="C52" s="130"/>
    </row>
    <row r="53" spans="1:5" ht="17.25" customHeight="1" x14ac:dyDescent="0.2">
      <c r="D53" s="197" t="str">
        <f>IF(D51&lt;0,"Déficit : " &amp; - D51 &amp; " €",IF(D51&gt;0,"Excédent : "&amp; D51&amp;" €, soit "&amp;ROUND(D51/D50*100,2)&amp;" % du coût de revient","Equilibre"))</f>
        <v>Equilibre</v>
      </c>
    </row>
  </sheetData>
  <mergeCells count="7">
    <mergeCell ref="B49:C49"/>
    <mergeCell ref="B50:C50"/>
    <mergeCell ref="B51:C51"/>
    <mergeCell ref="E41:E42"/>
    <mergeCell ref="A16:A17"/>
    <mergeCell ref="A39:A40"/>
    <mergeCell ref="B48:C48"/>
  </mergeCells>
  <phoneticPr fontId="20" type="noConversion"/>
  <conditionalFormatting sqref="D53">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IV56"/>
  <sheetViews>
    <sheetView showGridLines="0" zoomScale="85" zoomScaleNormal="85" workbookViewId="0">
      <selection activeCell="D40" sqref="D40"/>
    </sheetView>
  </sheetViews>
  <sheetFormatPr baseColWidth="10" defaultColWidth="11.28515625" defaultRowHeight="12" x14ac:dyDescent="0.2"/>
  <cols>
    <col min="1" max="1" width="10.85546875" style="8" customWidth="1"/>
    <col min="2" max="2" width="36.5703125" style="8" customWidth="1"/>
    <col min="3" max="3" width="12.5703125" style="8" customWidth="1"/>
    <col min="4" max="4" width="11.28515625" style="9" customWidth="1"/>
    <col min="5" max="5" width="12.42578125" style="9" customWidth="1"/>
    <col min="6" max="6" width="11.28515625" style="9" customWidth="1"/>
    <col min="7" max="7" width="10" style="8" customWidth="1"/>
    <col min="8" max="8" width="39.42578125" style="8" customWidth="1"/>
    <col min="9" max="9" width="11.28515625" style="9" customWidth="1"/>
    <col min="10" max="11" width="11.42578125" style="9" customWidth="1"/>
    <col min="12" max="255" width="11.28515625" style="8" customWidth="1"/>
    <col min="256" max="16384" width="11.28515625" style="10"/>
  </cols>
  <sheetData>
    <row r="1" spans="1:256" ht="15.75" x14ac:dyDescent="0.2">
      <c r="A1" s="439" t="s">
        <v>203</v>
      </c>
      <c r="B1" s="439"/>
      <c r="C1" s="439"/>
      <c r="D1" s="439"/>
      <c r="E1" s="439"/>
      <c r="F1" s="439"/>
      <c r="G1" s="439"/>
      <c r="H1" s="439"/>
      <c r="I1" s="439"/>
      <c r="J1" s="439"/>
      <c r="K1" s="439"/>
    </row>
    <row r="2" spans="1:256" ht="15.75" x14ac:dyDescent="0.2">
      <c r="A2" s="439" t="str">
        <f>+'Mode d''emploi'!C1</f>
        <v>............</v>
      </c>
      <c r="B2" s="439"/>
      <c r="C2" s="439"/>
      <c r="D2" s="439"/>
      <c r="E2" s="439"/>
      <c r="F2" s="439"/>
      <c r="G2" s="439"/>
      <c r="H2" s="439"/>
      <c r="I2" s="439"/>
      <c r="J2" s="439"/>
      <c r="K2" s="439"/>
    </row>
    <row r="3" spans="1:256" x14ac:dyDescent="0.2">
      <c r="A3" s="294" t="s">
        <v>156</v>
      </c>
      <c r="B3" s="8" t="str">
        <f>'Mode d''emploi'!C2</f>
        <v>EEDF .....</v>
      </c>
      <c r="H3" s="12"/>
      <c r="I3" s="13"/>
      <c r="J3" s="13"/>
      <c r="K3" s="13"/>
    </row>
    <row r="4" spans="1:256" ht="12.75" thickBot="1" x14ac:dyDescent="0.25">
      <c r="A4" s="14"/>
      <c r="B4" s="440"/>
      <c r="C4" s="440"/>
      <c r="D4" s="440"/>
      <c r="E4" s="440"/>
      <c r="F4" s="440"/>
      <c r="G4" s="440"/>
      <c r="H4" s="440"/>
      <c r="I4" s="15"/>
      <c r="J4" s="15"/>
      <c r="K4" s="15"/>
    </row>
    <row r="5" spans="1:256" s="8" customFormat="1" x14ac:dyDescent="0.2">
      <c r="A5" s="16" t="s">
        <v>204</v>
      </c>
      <c r="B5" s="71" t="s">
        <v>205</v>
      </c>
      <c r="C5" s="298" t="s">
        <v>206</v>
      </c>
      <c r="D5" s="158" t="s">
        <v>206</v>
      </c>
      <c r="E5" s="84" t="s">
        <v>206</v>
      </c>
      <c r="F5" s="137" t="s">
        <v>206</v>
      </c>
      <c r="G5" s="17" t="s">
        <v>204</v>
      </c>
      <c r="H5" s="71" t="s">
        <v>207</v>
      </c>
      <c r="I5" s="298" t="s">
        <v>206</v>
      </c>
      <c r="J5" s="158" t="s">
        <v>206</v>
      </c>
      <c r="K5" s="84" t="s">
        <v>206</v>
      </c>
      <c r="L5" s="156" t="s">
        <v>206</v>
      </c>
    </row>
    <row r="6" spans="1:256" s="8" customFormat="1" ht="15.75" customHeight="1" thickBot="1" x14ac:dyDescent="0.25">
      <c r="A6" s="18" t="s">
        <v>208</v>
      </c>
      <c r="B6" s="72"/>
      <c r="C6" s="299" t="s">
        <v>209</v>
      </c>
      <c r="D6" s="159" t="s">
        <v>210</v>
      </c>
      <c r="E6" s="85" t="s">
        <v>164</v>
      </c>
      <c r="F6" s="138" t="s">
        <v>75</v>
      </c>
      <c r="G6" s="19" t="s">
        <v>208</v>
      </c>
      <c r="H6" s="72"/>
      <c r="I6" s="299" t="s">
        <v>209</v>
      </c>
      <c r="J6" s="159" t="s">
        <v>210</v>
      </c>
      <c r="K6" s="85" t="s">
        <v>164</v>
      </c>
      <c r="L6" s="157" t="s">
        <v>75</v>
      </c>
    </row>
    <row r="7" spans="1:256" ht="12.75" thickBot="1" x14ac:dyDescent="0.25">
      <c r="A7" s="375">
        <v>60</v>
      </c>
      <c r="B7" s="73" t="s">
        <v>211</v>
      </c>
      <c r="C7" s="86">
        <f>SUM(C8:C15)</f>
        <v>0</v>
      </c>
      <c r="D7" s="376">
        <f>SUM(D8:D15)</f>
        <v>0</v>
      </c>
      <c r="E7" s="87">
        <f>SUM(E8:E15)</f>
        <v>0</v>
      </c>
      <c r="F7" s="88">
        <f>SUM(F8:F15)</f>
        <v>0</v>
      </c>
      <c r="G7" s="20">
        <v>70</v>
      </c>
      <c r="H7" s="73" t="s">
        <v>212</v>
      </c>
      <c r="I7" s="103">
        <f>SUM(I8:I15)</f>
        <v>0</v>
      </c>
      <c r="J7" s="104">
        <f>SUM(J8:J15)</f>
        <v>0</v>
      </c>
      <c r="K7" s="104">
        <f>SUM(K8:K15)</f>
        <v>0</v>
      </c>
      <c r="L7" s="377">
        <f>SUM(L8:L15)</f>
        <v>0</v>
      </c>
      <c r="IV7" s="8"/>
    </row>
    <row r="8" spans="1:256" x14ac:dyDescent="0.2">
      <c r="A8" s="21">
        <v>604000</v>
      </c>
      <c r="B8" s="74" t="s">
        <v>213</v>
      </c>
      <c r="C8" s="297">
        <f>'ACTIVITES D''ANNEE'!F6</f>
        <v>0</v>
      </c>
      <c r="D8" s="160">
        <f>+FONCTIONNEMENT!B5</f>
        <v>0</v>
      </c>
      <c r="E8" s="89">
        <f>'CUMUL CAMPS'!D18</f>
        <v>0</v>
      </c>
      <c r="F8" s="139">
        <f>D8+E8+C8</f>
        <v>0</v>
      </c>
      <c r="G8" s="21">
        <v>706000</v>
      </c>
      <c r="H8" s="74" t="s">
        <v>214</v>
      </c>
      <c r="I8" s="316">
        <f>'ACTIVITES D''ANNEE'!F23</f>
        <v>0</v>
      </c>
      <c r="J8" s="176">
        <f>+FONCTIONNEMENT!D5</f>
        <v>0</v>
      </c>
      <c r="K8" s="105">
        <f>'CUMUL CAMPS'!D41+'CUMUL CAMPS'!D42</f>
        <v>0</v>
      </c>
      <c r="L8" s="150">
        <f>J8+K8+I8</f>
        <v>0</v>
      </c>
      <c r="IV8" s="8"/>
    </row>
    <row r="9" spans="1:256" x14ac:dyDescent="0.2">
      <c r="A9" s="22">
        <v>604009</v>
      </c>
      <c r="B9" s="75" t="s">
        <v>113</v>
      </c>
      <c r="C9" s="297"/>
      <c r="D9" s="160">
        <f>FONCTIONNEMENT!B6</f>
        <v>0</v>
      </c>
      <c r="E9" s="90"/>
      <c r="F9" s="140">
        <f>D9+E9+C9</f>
        <v>0</v>
      </c>
      <c r="G9" s="22">
        <v>706009</v>
      </c>
      <c r="H9" s="75" t="s">
        <v>215</v>
      </c>
      <c r="I9" s="312"/>
      <c r="J9" s="172"/>
      <c r="K9" s="105"/>
      <c r="L9" s="150">
        <f t="shared" ref="L9:L10" si="0">J9+K9+I9</f>
        <v>0</v>
      </c>
      <c r="IV9" s="8"/>
    </row>
    <row r="10" spans="1:256" x14ac:dyDescent="0.2">
      <c r="A10" s="22">
        <v>606100</v>
      </c>
      <c r="B10" s="75" t="s">
        <v>216</v>
      </c>
      <c r="C10" s="297"/>
      <c r="D10" s="160">
        <f>FONCTIONNEMENT!B7</f>
        <v>0</v>
      </c>
      <c r="E10" s="90">
        <f>+'CUMUL CAMPS'!D19</f>
        <v>0</v>
      </c>
      <c r="F10" s="140">
        <f t="shared" ref="F10:F15" si="1">D10+E10+C10</f>
        <v>0</v>
      </c>
      <c r="G10" s="22">
        <v>706100</v>
      </c>
      <c r="H10" s="75" t="s">
        <v>78</v>
      </c>
      <c r="I10" s="312">
        <f>+'ACTIVITES D''ANNEE'!F24</f>
        <v>0</v>
      </c>
      <c r="J10" s="172"/>
      <c r="K10" s="105"/>
      <c r="L10" s="150">
        <f t="shared" si="0"/>
        <v>0</v>
      </c>
      <c r="IV10" s="8"/>
    </row>
    <row r="11" spans="1:256" x14ac:dyDescent="0.2">
      <c r="A11" s="22">
        <v>606200</v>
      </c>
      <c r="B11" s="75" t="s">
        <v>217</v>
      </c>
      <c r="C11" s="297">
        <f>'ACTIVITES D''ANNEE'!F7</f>
        <v>0</v>
      </c>
      <c r="D11" s="160">
        <f>+FONCTIONNEMENT!B8</f>
        <v>0</v>
      </c>
      <c r="E11" s="90">
        <f>+'CUMUL CAMPS'!D20+'CUMUL CAMPS'!D21</f>
        <v>0</v>
      </c>
      <c r="F11" s="140">
        <f t="shared" si="1"/>
        <v>0</v>
      </c>
      <c r="G11" s="22">
        <v>706800</v>
      </c>
      <c r="H11" s="75" t="s">
        <v>218</v>
      </c>
      <c r="I11" s="312">
        <f>+'ACTIVITES D''ANNEE'!F25</f>
        <v>0</v>
      </c>
      <c r="J11" s="172">
        <f>FONCTIONNEMENT!D6</f>
        <v>0</v>
      </c>
      <c r="K11" s="105">
        <f>'CUMUL CAMPS'!D45</f>
        <v>0</v>
      </c>
      <c r="L11" s="150">
        <f>J11+K11+I11</f>
        <v>0</v>
      </c>
      <c r="IV11" s="8"/>
    </row>
    <row r="12" spans="1:256" x14ac:dyDescent="0.2">
      <c r="A12" s="22">
        <v>606300</v>
      </c>
      <c r="B12" s="75" t="s">
        <v>65</v>
      </c>
      <c r="C12" s="297">
        <f>'ACTIVITES D''ANNEE'!F8</f>
        <v>0</v>
      </c>
      <c r="D12" s="160">
        <f>+FONCTIONNEMENT!B9</f>
        <v>0</v>
      </c>
      <c r="E12" s="90">
        <f>+'CUMUL CAMPS'!D22+'CUMUL CAMPS'!D23</f>
        <v>0</v>
      </c>
      <c r="F12" s="140">
        <f t="shared" si="1"/>
        <v>0</v>
      </c>
      <c r="G12" s="22">
        <v>706809</v>
      </c>
      <c r="H12" s="75" t="s">
        <v>219</v>
      </c>
      <c r="I12" s="312"/>
      <c r="J12" s="172"/>
      <c r="K12" s="105"/>
      <c r="L12" s="150">
        <f>J12+K12+I12</f>
        <v>0</v>
      </c>
      <c r="IV12" s="8"/>
    </row>
    <row r="13" spans="1:256" x14ac:dyDescent="0.2">
      <c r="A13" s="22">
        <v>606400</v>
      </c>
      <c r="B13" s="75" t="s">
        <v>66</v>
      </c>
      <c r="C13" s="297">
        <f>'ACTIVITES D''ANNEE'!F9</f>
        <v>0</v>
      </c>
      <c r="D13" s="160">
        <f>FONCTIONNEMENT!B10</f>
        <v>0</v>
      </c>
      <c r="E13" s="90">
        <f>+'CUMUL CAMPS'!D24</f>
        <v>0</v>
      </c>
      <c r="F13" s="140">
        <f t="shared" si="1"/>
        <v>0</v>
      </c>
      <c r="G13" s="22">
        <v>707900</v>
      </c>
      <c r="H13" s="75" t="s">
        <v>220</v>
      </c>
      <c r="I13" s="312"/>
      <c r="J13" s="172">
        <f>FONCTIONNEMENT!D7</f>
        <v>0</v>
      </c>
      <c r="K13" s="105"/>
      <c r="L13" s="150">
        <f>J13+K13+I13</f>
        <v>0</v>
      </c>
      <c r="IV13" s="8"/>
    </row>
    <row r="14" spans="1:256" x14ac:dyDescent="0.2">
      <c r="A14" s="22">
        <v>606800</v>
      </c>
      <c r="B14" s="75" t="s">
        <v>67</v>
      </c>
      <c r="C14" s="297">
        <f>'ACTIVITES D''ANNEE'!F10</f>
        <v>0</v>
      </c>
      <c r="D14" s="160">
        <f>FONCTIONNEMENT!B11</f>
        <v>0</v>
      </c>
      <c r="E14" s="90">
        <f>+'CUMUL CAMPS'!D25</f>
        <v>0</v>
      </c>
      <c r="F14" s="140">
        <f t="shared" si="1"/>
        <v>0</v>
      </c>
      <c r="G14" s="22">
        <v>708300</v>
      </c>
      <c r="H14" s="75" t="s">
        <v>221</v>
      </c>
      <c r="I14" s="312"/>
      <c r="J14" s="172">
        <f>FONCTIONNEMENT!D8</f>
        <v>0</v>
      </c>
      <c r="K14" s="105"/>
      <c r="L14" s="150">
        <f>J14+K14+I14</f>
        <v>0</v>
      </c>
      <c r="IV14" s="8"/>
    </row>
    <row r="15" spans="1:256" ht="12.75" thickBot="1" x14ac:dyDescent="0.25">
      <c r="A15" s="22">
        <v>607000</v>
      </c>
      <c r="B15" s="75" t="s">
        <v>222</v>
      </c>
      <c r="C15" s="297">
        <f>'ACTIVITES D''ANNEE'!F11</f>
        <v>0</v>
      </c>
      <c r="D15" s="160">
        <f>FONCTIONNEMENT!B12</f>
        <v>0</v>
      </c>
      <c r="E15" s="90"/>
      <c r="F15" s="140">
        <f t="shared" si="1"/>
        <v>0</v>
      </c>
      <c r="G15" s="22">
        <v>708309</v>
      </c>
      <c r="H15" s="75" t="s">
        <v>223</v>
      </c>
      <c r="I15" s="312"/>
      <c r="J15" s="172"/>
      <c r="K15" s="105"/>
      <c r="L15" s="150">
        <f>J15+K15+I15</f>
        <v>0</v>
      </c>
      <c r="IV15" s="8"/>
    </row>
    <row r="16" spans="1:256" ht="12.75" thickBot="1" x14ac:dyDescent="0.25">
      <c r="A16" s="24">
        <v>61</v>
      </c>
      <c r="B16" s="76" t="s">
        <v>224</v>
      </c>
      <c r="C16" s="91">
        <f>SUM(C17:C23)</f>
        <v>0</v>
      </c>
      <c r="D16" s="92">
        <f>SUM(D17:D23)</f>
        <v>0</v>
      </c>
      <c r="E16" s="92">
        <f>SUM(E17:E23)</f>
        <v>0</v>
      </c>
      <c r="F16" s="92">
        <f>SUM(F17:F23)</f>
        <v>0</v>
      </c>
      <c r="G16" s="24">
        <v>74</v>
      </c>
      <c r="H16" s="76" t="s">
        <v>225</v>
      </c>
      <c r="I16" s="106">
        <f>SUM(I18:I36)</f>
        <v>0</v>
      </c>
      <c r="J16" s="107">
        <f>SUM(J18:J36)</f>
        <v>0</v>
      </c>
      <c r="K16" s="107">
        <f>SUM(K18:K36)</f>
        <v>0</v>
      </c>
      <c r="L16" s="107">
        <f>SUM(L18:L36)</f>
        <v>0</v>
      </c>
      <c r="IV16" s="8"/>
    </row>
    <row r="17" spans="1:256" x14ac:dyDescent="0.2">
      <c r="A17" s="25">
        <v>613200</v>
      </c>
      <c r="B17" s="77" t="s">
        <v>136</v>
      </c>
      <c r="C17" s="300">
        <f>'ACTIVITES D''ANNEE'!F12</f>
        <v>0</v>
      </c>
      <c r="D17" s="161">
        <f>FONCTIONNEMENT!B13</f>
        <v>0</v>
      </c>
      <c r="E17" s="89">
        <f>+'CUMUL CAMPS'!D26+'CUMUL CAMPS'!D27</f>
        <v>0</v>
      </c>
      <c r="F17" s="139">
        <f t="shared" ref="F17:F23" si="2">D17+E17+C17</f>
        <v>0</v>
      </c>
      <c r="G17" s="25"/>
      <c r="H17" s="77"/>
      <c r="I17" s="311"/>
      <c r="J17" s="171"/>
      <c r="K17" s="108"/>
      <c r="L17" s="153"/>
      <c r="IV17" s="8"/>
    </row>
    <row r="18" spans="1:256" x14ac:dyDescent="0.2">
      <c r="A18" s="22">
        <v>613500</v>
      </c>
      <c r="B18" s="75" t="s">
        <v>137</v>
      </c>
      <c r="C18" s="301">
        <f>'ACTIVITES D''ANNEE'!F13</f>
        <v>0</v>
      </c>
      <c r="D18" s="162">
        <f>+FONCTIONNEMENT!B14</f>
        <v>0</v>
      </c>
      <c r="E18" s="90">
        <f>'CUMUL CAMPS'!D28+'CUMUL CAMPS'!D29</f>
        <v>0</v>
      </c>
      <c r="F18" s="140">
        <f>D18+E18+C18</f>
        <v>0</v>
      </c>
      <c r="G18" s="22">
        <v>741000</v>
      </c>
      <c r="H18" s="75" t="s">
        <v>133</v>
      </c>
      <c r="I18" s="312"/>
      <c r="J18" s="172">
        <f>FONCTIONNEMENT!D10</f>
        <v>0</v>
      </c>
      <c r="K18" s="109"/>
      <c r="L18" s="154">
        <f>J18+K18+I18</f>
        <v>0</v>
      </c>
      <c r="IV18" s="8"/>
    </row>
    <row r="19" spans="1:256" x14ac:dyDescent="0.2">
      <c r="A19" s="22">
        <v>615000</v>
      </c>
      <c r="B19" s="75" t="s">
        <v>226</v>
      </c>
      <c r="C19" s="301"/>
      <c r="D19" s="162">
        <f>FONCTIONNEMENT!B15</f>
        <v>0</v>
      </c>
      <c r="E19" s="90"/>
      <c r="F19" s="140">
        <f t="shared" si="2"/>
        <v>0</v>
      </c>
      <c r="G19" s="22"/>
      <c r="H19" s="75"/>
      <c r="I19" s="312"/>
      <c r="J19" s="172"/>
      <c r="K19" s="109"/>
      <c r="L19" s="154"/>
      <c r="IV19" s="8"/>
    </row>
    <row r="20" spans="1:256" x14ac:dyDescent="0.2">
      <c r="A20" s="22">
        <v>616000</v>
      </c>
      <c r="B20" s="75" t="s">
        <v>227</v>
      </c>
      <c r="C20" s="301"/>
      <c r="D20" s="162">
        <f>FONCTIONNEMENT!B16</f>
        <v>0</v>
      </c>
      <c r="E20" s="90"/>
      <c r="F20" s="140">
        <f t="shared" si="2"/>
        <v>0</v>
      </c>
      <c r="G20" s="22">
        <v>741100</v>
      </c>
      <c r="H20" s="75" t="s">
        <v>135</v>
      </c>
      <c r="I20" s="312"/>
      <c r="J20" s="172">
        <f>FONCTIONNEMENT!D12</f>
        <v>0</v>
      </c>
      <c r="K20" s="109"/>
      <c r="L20" s="154">
        <f>J20+K20+I20</f>
        <v>0</v>
      </c>
      <c r="IV20" s="8"/>
    </row>
    <row r="21" spans="1:256" x14ac:dyDescent="0.2">
      <c r="A21" s="22">
        <v>618100</v>
      </c>
      <c r="B21" s="75" t="s">
        <v>142</v>
      </c>
      <c r="C21" s="301"/>
      <c r="D21" s="162">
        <f>FONCTIONNEMENT!B17</f>
        <v>0</v>
      </c>
      <c r="E21" s="90"/>
      <c r="F21" s="140">
        <f t="shared" si="2"/>
        <v>0</v>
      </c>
      <c r="G21" s="22"/>
      <c r="H21" s="75"/>
      <c r="I21" s="312"/>
      <c r="J21" s="172"/>
      <c r="K21" s="109"/>
      <c r="L21" s="154"/>
      <c r="IV21" s="8"/>
    </row>
    <row r="22" spans="1:256" x14ac:dyDescent="0.2">
      <c r="A22" s="22">
        <v>618200</v>
      </c>
      <c r="B22" s="75" t="s">
        <v>228</v>
      </c>
      <c r="C22" s="301"/>
      <c r="D22" s="162">
        <f>FONCTIONNEMENT!B18</f>
        <v>0</v>
      </c>
      <c r="E22" s="90"/>
      <c r="F22" s="140">
        <f t="shared" si="2"/>
        <v>0</v>
      </c>
      <c r="G22" s="22">
        <v>741200</v>
      </c>
      <c r="H22" s="75" t="s">
        <v>138</v>
      </c>
      <c r="I22" s="312"/>
      <c r="J22" s="172">
        <f>FONCTIONNEMENT!D14</f>
        <v>0</v>
      </c>
      <c r="K22" s="109"/>
      <c r="L22" s="154">
        <f>J22+K22+I22</f>
        <v>0</v>
      </c>
      <c r="IV22" s="8"/>
    </row>
    <row r="23" spans="1:256" ht="12.75" thickBot="1" x14ac:dyDescent="0.25">
      <c r="A23" s="23">
        <v>618209</v>
      </c>
      <c r="B23" s="78" t="s">
        <v>229</v>
      </c>
      <c r="C23" s="302"/>
      <c r="D23" s="162">
        <f>FONCTIONNEMENT!B19</f>
        <v>0</v>
      </c>
      <c r="E23" s="93">
        <f>'CUMUL CAMPS'!D30</f>
        <v>0</v>
      </c>
      <c r="F23" s="140">
        <f t="shared" si="2"/>
        <v>0</v>
      </c>
      <c r="G23" s="22"/>
      <c r="H23" s="75"/>
      <c r="I23" s="312"/>
      <c r="J23" s="172"/>
      <c r="K23" s="109"/>
      <c r="L23" s="154"/>
      <c r="IV23" s="8"/>
    </row>
    <row r="24" spans="1:256" ht="12.75" thickBot="1" x14ac:dyDescent="0.25">
      <c r="A24" s="24">
        <v>62</v>
      </c>
      <c r="B24" s="76" t="s">
        <v>230</v>
      </c>
      <c r="C24" s="91">
        <f>SUM(C25:C31)</f>
        <v>0</v>
      </c>
      <c r="D24" s="92">
        <f>SUM(D25:D31)</f>
        <v>0</v>
      </c>
      <c r="E24" s="92">
        <f>SUM(E25:E31)</f>
        <v>0</v>
      </c>
      <c r="F24" s="92">
        <f>SUM(F25:F31)</f>
        <v>0</v>
      </c>
      <c r="G24" s="22">
        <v>741300</v>
      </c>
      <c r="H24" s="75" t="s">
        <v>141</v>
      </c>
      <c r="I24" s="312"/>
      <c r="J24" s="172">
        <f>FONCTIONNEMENT!D16</f>
        <v>0</v>
      </c>
      <c r="K24" s="109"/>
      <c r="L24" s="154">
        <f>J24+K24+I24</f>
        <v>0</v>
      </c>
      <c r="IV24" s="8"/>
    </row>
    <row r="25" spans="1:256" x14ac:dyDescent="0.2">
      <c r="A25" s="25">
        <v>622600</v>
      </c>
      <c r="B25" s="77" t="s">
        <v>231</v>
      </c>
      <c r="C25" s="300"/>
      <c r="D25" s="161"/>
      <c r="E25" s="89"/>
      <c r="F25" s="139">
        <f t="shared" ref="F25:F31" si="3">D25+E25+C25</f>
        <v>0</v>
      </c>
      <c r="G25" s="22"/>
      <c r="H25" s="75"/>
      <c r="I25" s="312"/>
      <c r="J25" s="172"/>
      <c r="K25" s="109"/>
      <c r="L25" s="154"/>
      <c r="IV25" s="8"/>
    </row>
    <row r="26" spans="1:256" x14ac:dyDescent="0.2">
      <c r="A26" s="22">
        <v>623000</v>
      </c>
      <c r="B26" s="75" t="s">
        <v>146</v>
      </c>
      <c r="C26" s="301"/>
      <c r="D26" s="162">
        <f>FONCTIONNEMENT!B20</f>
        <v>0</v>
      </c>
      <c r="E26" s="90"/>
      <c r="F26" s="140">
        <f t="shared" si="3"/>
        <v>0</v>
      </c>
      <c r="G26" s="22">
        <v>745000</v>
      </c>
      <c r="H26" s="75" t="s">
        <v>144</v>
      </c>
      <c r="I26" s="312"/>
      <c r="J26" s="172">
        <f>FONCTIONNEMENT!D18</f>
        <v>0</v>
      </c>
      <c r="K26" s="109">
        <f>'CUMUL CAMPS'!D44</f>
        <v>0</v>
      </c>
      <c r="L26" s="154">
        <f>J26+K26+I26</f>
        <v>0</v>
      </c>
      <c r="IV26" s="8"/>
    </row>
    <row r="27" spans="1:256" x14ac:dyDescent="0.2">
      <c r="A27" s="22">
        <v>624000</v>
      </c>
      <c r="B27" s="75" t="s">
        <v>232</v>
      </c>
      <c r="C27" s="301">
        <f>'ACTIVITES D''ANNEE'!F14</f>
        <v>0</v>
      </c>
      <c r="D27" s="162">
        <f>+FONCTIONNEMENT!B21</f>
        <v>0</v>
      </c>
      <c r="E27" s="90">
        <f>'CUMUL CAMPS'!D31</f>
        <v>0</v>
      </c>
      <c r="F27" s="140">
        <f t="shared" si="3"/>
        <v>0</v>
      </c>
      <c r="G27" s="22"/>
      <c r="H27" s="75"/>
      <c r="I27" s="312"/>
      <c r="J27" s="172"/>
      <c r="K27" s="109"/>
      <c r="L27" s="154"/>
      <c r="IV27" s="8"/>
    </row>
    <row r="28" spans="1:256" x14ac:dyDescent="0.2">
      <c r="A28" s="22">
        <v>625000</v>
      </c>
      <c r="B28" s="75" t="s">
        <v>233</v>
      </c>
      <c r="C28" s="301">
        <f>'ACTIVITES D''ANNEE'!F15</f>
        <v>0</v>
      </c>
      <c r="D28" s="162">
        <f>+FONCTIONNEMENT!B22</f>
        <v>0</v>
      </c>
      <c r="E28" s="90">
        <f>'CUMUL CAMPS'!D32</f>
        <v>0</v>
      </c>
      <c r="F28" s="140">
        <f t="shared" si="3"/>
        <v>0</v>
      </c>
      <c r="G28" s="22"/>
      <c r="H28" s="75"/>
      <c r="I28" s="312"/>
      <c r="J28" s="172"/>
      <c r="K28" s="109"/>
      <c r="L28" s="154"/>
      <c r="IV28" s="8"/>
    </row>
    <row r="29" spans="1:256" x14ac:dyDescent="0.2">
      <c r="A29" s="22">
        <v>626000</v>
      </c>
      <c r="B29" s="75" t="s">
        <v>73</v>
      </c>
      <c r="C29" s="301">
        <f>'ACTIVITES D''ANNEE'!F16</f>
        <v>0</v>
      </c>
      <c r="D29" s="162">
        <f>+FONCTIONNEMENT!B23</f>
        <v>0</v>
      </c>
      <c r="E29" s="90"/>
      <c r="F29" s="140">
        <f t="shared" si="3"/>
        <v>0</v>
      </c>
      <c r="G29" s="22"/>
      <c r="H29" s="75"/>
      <c r="I29" s="312"/>
      <c r="J29" s="172"/>
      <c r="K29" s="109"/>
      <c r="L29" s="154"/>
      <c r="IV29" s="8"/>
    </row>
    <row r="30" spans="1:256" x14ac:dyDescent="0.2">
      <c r="A30" s="22">
        <v>627000</v>
      </c>
      <c r="B30" s="75" t="s">
        <v>234</v>
      </c>
      <c r="C30" s="301"/>
      <c r="D30" s="162">
        <f>+FONCTIONNEMENT!B24</f>
        <v>0</v>
      </c>
      <c r="E30" s="90">
        <f>'CUMUL CAMPS'!D33</f>
        <v>0</v>
      </c>
      <c r="F30" s="140">
        <f t="shared" si="3"/>
        <v>0</v>
      </c>
      <c r="G30" s="22"/>
      <c r="H30" s="75"/>
      <c r="I30" s="312"/>
      <c r="J30" s="172"/>
      <c r="K30" s="109"/>
      <c r="L30" s="154"/>
      <c r="IV30" s="8"/>
    </row>
    <row r="31" spans="1:256" ht="12.75" thickBot="1" x14ac:dyDescent="0.25">
      <c r="A31" s="23">
        <v>628000</v>
      </c>
      <c r="B31" s="78" t="s">
        <v>151</v>
      </c>
      <c r="C31" s="303"/>
      <c r="D31" s="163">
        <f>FONCTIONNEMENT!B25</f>
        <v>0</v>
      </c>
      <c r="E31" s="93"/>
      <c r="F31" s="140">
        <f t="shared" si="3"/>
        <v>0</v>
      </c>
      <c r="G31" s="22"/>
      <c r="H31" s="75"/>
      <c r="I31" s="312"/>
      <c r="J31" s="172"/>
      <c r="K31" s="109"/>
      <c r="L31" s="154"/>
      <c r="IV31" s="8"/>
    </row>
    <row r="32" spans="1:256" ht="12.75" thickBot="1" x14ac:dyDescent="0.25">
      <c r="A32" s="24">
        <v>63</v>
      </c>
      <c r="B32" s="76" t="s">
        <v>235</v>
      </c>
      <c r="C32" s="91">
        <f>C33</f>
        <v>0</v>
      </c>
      <c r="D32" s="92">
        <f>D33</f>
        <v>0</v>
      </c>
      <c r="E32" s="92">
        <f>E33</f>
        <v>0</v>
      </c>
      <c r="F32" s="92">
        <f>F33</f>
        <v>0</v>
      </c>
      <c r="G32" s="22"/>
      <c r="H32" s="75"/>
      <c r="I32" s="312"/>
      <c r="J32" s="172"/>
      <c r="K32" s="109"/>
      <c r="L32" s="154"/>
      <c r="IV32" s="8"/>
    </row>
    <row r="33" spans="1:256" ht="12.75" thickBot="1" x14ac:dyDescent="0.25">
      <c r="A33" s="26">
        <v>637800</v>
      </c>
      <c r="B33" s="79" t="s">
        <v>152</v>
      </c>
      <c r="C33" s="304"/>
      <c r="D33" s="164">
        <f>FONCTIONNEMENT!B26</f>
        <v>0</v>
      </c>
      <c r="E33" s="94"/>
      <c r="F33" s="141">
        <f>D33+E33+C33</f>
        <v>0</v>
      </c>
      <c r="G33" s="22"/>
      <c r="H33" s="75"/>
      <c r="I33" s="312"/>
      <c r="J33" s="172"/>
      <c r="K33" s="109"/>
      <c r="L33" s="154"/>
      <c r="IV33" s="8"/>
    </row>
    <row r="34" spans="1:256" ht="12.75" thickBot="1" x14ac:dyDescent="0.25">
      <c r="A34" s="24">
        <v>64</v>
      </c>
      <c r="B34" s="76" t="s">
        <v>236</v>
      </c>
      <c r="C34" s="91">
        <f>SUM(C35:C36)</f>
        <v>0</v>
      </c>
      <c r="D34" s="92">
        <f>SUM(D35:D36)</f>
        <v>0</v>
      </c>
      <c r="E34" s="92">
        <f>SUM(E35:E36)</f>
        <v>0</v>
      </c>
      <c r="F34" s="92">
        <f>SUM(F35:F36)</f>
        <v>0</v>
      </c>
      <c r="G34" s="22"/>
      <c r="H34" s="75"/>
      <c r="I34" s="312"/>
      <c r="J34" s="172"/>
      <c r="K34" s="109"/>
      <c r="L34" s="154"/>
      <c r="IV34" s="8"/>
    </row>
    <row r="35" spans="1:256" x14ac:dyDescent="0.2">
      <c r="A35" s="25">
        <v>641009</v>
      </c>
      <c r="B35" s="77" t="s">
        <v>237</v>
      </c>
      <c r="C35" s="300"/>
      <c r="D35" s="161"/>
      <c r="E35" s="95"/>
      <c r="F35" s="142">
        <f>D35+E35+C35</f>
        <v>0</v>
      </c>
      <c r="G35" s="22"/>
      <c r="H35" s="75"/>
      <c r="I35" s="312"/>
      <c r="J35" s="172"/>
      <c r="K35" s="109"/>
      <c r="L35" s="154"/>
      <c r="IV35" s="8"/>
    </row>
    <row r="36" spans="1:256" ht="12.75" thickBot="1" x14ac:dyDescent="0.25">
      <c r="A36" s="23">
        <v>645009</v>
      </c>
      <c r="B36" s="78" t="s">
        <v>238</v>
      </c>
      <c r="C36" s="303"/>
      <c r="D36" s="163"/>
      <c r="E36" s="96"/>
      <c r="F36" s="143">
        <f>D36+E36</f>
        <v>0</v>
      </c>
      <c r="G36" s="23"/>
      <c r="H36" s="78"/>
      <c r="I36" s="315"/>
      <c r="J36" s="175"/>
      <c r="K36" s="110"/>
      <c r="L36" s="155"/>
      <c r="IV36" s="8"/>
    </row>
    <row r="37" spans="1:256" x14ac:dyDescent="0.2">
      <c r="A37" s="24">
        <v>65</v>
      </c>
      <c r="B37" s="76" t="s">
        <v>239</v>
      </c>
      <c r="C37" s="91">
        <f>SUM(C38:C41)</f>
        <v>0</v>
      </c>
      <c r="D37" s="92">
        <f>SUM(D38:D41)</f>
        <v>0</v>
      </c>
      <c r="E37" s="92">
        <f>SUM(E38:E41)</f>
        <v>0</v>
      </c>
      <c r="F37" s="92">
        <f>SUM(F38:F41)</f>
        <v>0</v>
      </c>
      <c r="G37" s="24">
        <v>75</v>
      </c>
      <c r="H37" s="76" t="s">
        <v>240</v>
      </c>
      <c r="I37" s="106">
        <f>SUM(I38:I40)</f>
        <v>0</v>
      </c>
      <c r="J37" s="107">
        <f>SUM(J38:J40)</f>
        <v>0</v>
      </c>
      <c r="K37" s="107">
        <f>SUM(K38:K40)</f>
        <v>0</v>
      </c>
      <c r="L37" s="107">
        <f>SUM(L38:L40)</f>
        <v>0</v>
      </c>
      <c r="IV37" s="8"/>
    </row>
    <row r="38" spans="1:256" x14ac:dyDescent="0.2">
      <c r="A38" s="25">
        <v>656109</v>
      </c>
      <c r="B38" s="77" t="s">
        <v>241</v>
      </c>
      <c r="C38" s="300">
        <f>'ACTIVITES D''ANNEE'!F17</f>
        <v>0</v>
      </c>
      <c r="D38" s="161">
        <f>FONCTIONNEMENT!B27</f>
        <v>0</v>
      </c>
      <c r="E38" s="95"/>
      <c r="F38" s="139">
        <f>D38+E38+C38</f>
        <v>0</v>
      </c>
      <c r="G38" s="25">
        <v>754000</v>
      </c>
      <c r="H38" s="75" t="s">
        <v>242</v>
      </c>
      <c r="I38" s="311"/>
      <c r="J38" s="171">
        <f>FONCTIONNEMENT!D20</f>
        <v>0</v>
      </c>
      <c r="K38" s="111"/>
      <c r="L38" s="149">
        <f>I38+J38+K38</f>
        <v>0</v>
      </c>
      <c r="IV38" s="8"/>
    </row>
    <row r="39" spans="1:256" x14ac:dyDescent="0.2">
      <c r="A39" s="22">
        <v>658009</v>
      </c>
      <c r="B39" s="75" t="s">
        <v>110</v>
      </c>
      <c r="C39" s="301"/>
      <c r="D39" s="162">
        <f>FONCTIONNEMENT!B29</f>
        <v>0</v>
      </c>
      <c r="E39" s="97"/>
      <c r="F39" s="140">
        <f>D39+E39+C39</f>
        <v>0</v>
      </c>
      <c r="G39" s="22">
        <v>756000</v>
      </c>
      <c r="H39" s="75" t="s">
        <v>147</v>
      </c>
      <c r="I39" s="312">
        <f>+'ACTIVITES D''ANNEE'!F26</f>
        <v>0</v>
      </c>
      <c r="J39" s="172">
        <f>FONCTIONNEMENT!D21</f>
        <v>0</v>
      </c>
      <c r="K39" s="105"/>
      <c r="L39" s="150">
        <f>J39+K39+I39</f>
        <v>0</v>
      </c>
      <c r="IV39" s="8"/>
    </row>
    <row r="40" spans="1:256" x14ac:dyDescent="0.2">
      <c r="A40" s="22">
        <v>658109</v>
      </c>
      <c r="B40" s="75" t="s">
        <v>278</v>
      </c>
      <c r="C40" s="301">
        <f>'ACTIVITES D''ANNEE'!F18</f>
        <v>0</v>
      </c>
      <c r="D40" s="162">
        <f>FONCTIONNEMENT!B28</f>
        <v>0</v>
      </c>
      <c r="E40" s="97">
        <f>'CUMUL CAMPS'!D35</f>
        <v>0</v>
      </c>
      <c r="F40" s="140">
        <f>D40+E40+C40</f>
        <v>0</v>
      </c>
      <c r="G40" s="22">
        <v>758009</v>
      </c>
      <c r="H40" s="75" t="s">
        <v>149</v>
      </c>
      <c r="I40" s="312"/>
      <c r="J40" s="172">
        <f>FONCTIONNEMENT!D22</f>
        <v>0</v>
      </c>
      <c r="K40" s="105"/>
      <c r="L40" s="150">
        <f>J40+K40+I40</f>
        <v>0</v>
      </c>
      <c r="IV40" s="8"/>
    </row>
    <row r="41" spans="1:256" x14ac:dyDescent="0.2">
      <c r="A41" s="27"/>
      <c r="B41" s="80" t="s">
        <v>243</v>
      </c>
      <c r="C41" s="302"/>
      <c r="D41" s="165"/>
      <c r="E41" s="96">
        <f>'CUMUL CAMPS'!D34</f>
        <v>0</v>
      </c>
      <c r="F41" s="140">
        <f>D41+E41+C41</f>
        <v>0</v>
      </c>
      <c r="G41" s="23"/>
      <c r="H41" s="78"/>
      <c r="I41" s="315"/>
      <c r="J41" s="175"/>
      <c r="K41" s="110"/>
      <c r="L41" s="155"/>
      <c r="IV41" s="8"/>
    </row>
    <row r="42" spans="1:256" x14ac:dyDescent="0.2">
      <c r="A42" s="378">
        <v>66</v>
      </c>
      <c r="B42" s="81" t="s">
        <v>244</v>
      </c>
      <c r="C42" s="98">
        <f>SUM(C43:C43)</f>
        <v>0</v>
      </c>
      <c r="D42" s="379">
        <f>SUM(D43:D43)</f>
        <v>0</v>
      </c>
      <c r="E42" s="92">
        <f>SUM(E43:E43)</f>
        <v>0</v>
      </c>
      <c r="F42" s="92">
        <f>SUM(F43:F43)</f>
        <v>0</v>
      </c>
      <c r="G42" s="24">
        <v>76</v>
      </c>
      <c r="H42" s="76" t="s">
        <v>245</v>
      </c>
      <c r="I42" s="106">
        <f>SUM(I43:I43)</f>
        <v>0</v>
      </c>
      <c r="J42" s="107">
        <f>SUM(J43:J43)</f>
        <v>0</v>
      </c>
      <c r="K42" s="107">
        <f>SUM(K43:K43)</f>
        <v>0</v>
      </c>
      <c r="L42" s="107">
        <f>SUM(L43:L43)</f>
        <v>0</v>
      </c>
      <c r="IV42" s="8"/>
    </row>
    <row r="43" spans="1:256" x14ac:dyDescent="0.2">
      <c r="A43" s="26">
        <v>660000</v>
      </c>
      <c r="B43" s="82" t="s">
        <v>246</v>
      </c>
      <c r="C43" s="305"/>
      <c r="D43" s="164"/>
      <c r="E43" s="94"/>
      <c r="F43" s="141">
        <f>D43+E43+C43</f>
        <v>0</v>
      </c>
      <c r="G43" s="26">
        <v>760000</v>
      </c>
      <c r="H43" s="79" t="s">
        <v>247</v>
      </c>
      <c r="I43" s="314"/>
      <c r="J43" s="174"/>
      <c r="K43" s="112"/>
      <c r="L43" s="152">
        <f>J43+K43+I43</f>
        <v>0</v>
      </c>
      <c r="IV43" s="8"/>
    </row>
    <row r="44" spans="1:256" x14ac:dyDescent="0.2">
      <c r="A44" s="24">
        <v>67</v>
      </c>
      <c r="B44" s="83" t="s">
        <v>248</v>
      </c>
      <c r="C44" s="91">
        <f>SUM(C45:C45)</f>
        <v>0</v>
      </c>
      <c r="D44" s="92">
        <f>SUM(D45:D45)</f>
        <v>0</v>
      </c>
      <c r="E44" s="92">
        <f>SUM(E45:E45)</f>
        <v>0</v>
      </c>
      <c r="F44" s="92">
        <f>SUM(F45:F45)</f>
        <v>0</v>
      </c>
      <c r="G44" s="24">
        <v>77</v>
      </c>
      <c r="H44" s="76" t="s">
        <v>249</v>
      </c>
      <c r="I44" s="106">
        <f>SUM(I45:I47)</f>
        <v>0</v>
      </c>
      <c r="J44" s="107">
        <f>SUM(J45:J47)</f>
        <v>0</v>
      </c>
      <c r="K44" s="107">
        <f>SUM(K45:K47)</f>
        <v>0</v>
      </c>
      <c r="L44" s="107">
        <f>SUM(L45:L47)</f>
        <v>0</v>
      </c>
      <c r="IV44" s="8"/>
    </row>
    <row r="45" spans="1:256" x14ac:dyDescent="0.2">
      <c r="A45" s="26">
        <v>671000</v>
      </c>
      <c r="B45" s="82" t="s">
        <v>248</v>
      </c>
      <c r="C45" s="305"/>
      <c r="D45" s="164"/>
      <c r="E45" s="99"/>
      <c r="F45" s="144">
        <f>D45+E45+C45</f>
        <v>0</v>
      </c>
      <c r="G45" s="25">
        <v>771000</v>
      </c>
      <c r="H45" s="77" t="s">
        <v>249</v>
      </c>
      <c r="I45" s="311"/>
      <c r="J45" s="171"/>
      <c r="K45" s="111"/>
      <c r="L45" s="149"/>
      <c r="IV45" s="8"/>
    </row>
    <row r="46" spans="1:256" x14ac:dyDescent="0.2">
      <c r="A46" s="24">
        <v>68</v>
      </c>
      <c r="B46" s="83" t="s">
        <v>250</v>
      </c>
      <c r="C46" s="91">
        <f>SUM(C47:C47)</f>
        <v>0</v>
      </c>
      <c r="D46" s="92">
        <f>SUM(D47:D47)</f>
        <v>0</v>
      </c>
      <c r="E46" s="92">
        <f>SUM(E47:E47)</f>
        <v>0</v>
      </c>
      <c r="F46" s="92">
        <f>SUM(F47:F47)</f>
        <v>0</v>
      </c>
      <c r="G46" s="22"/>
      <c r="H46" s="75"/>
      <c r="I46" s="312"/>
      <c r="J46" s="172"/>
      <c r="K46" s="105"/>
      <c r="L46" s="150"/>
      <c r="IV46" s="8"/>
    </row>
    <row r="47" spans="1:256" x14ac:dyDescent="0.2">
      <c r="A47" s="26">
        <v>681100</v>
      </c>
      <c r="B47" s="82" t="s">
        <v>251</v>
      </c>
      <c r="C47" s="305"/>
      <c r="D47" s="164">
        <f>FONCTIONNEMENT!B30</f>
        <v>0</v>
      </c>
      <c r="E47" s="99"/>
      <c r="F47" s="144">
        <f>D47+E47+C47</f>
        <v>0</v>
      </c>
      <c r="G47" s="27"/>
      <c r="H47" s="80"/>
      <c r="I47" s="313"/>
      <c r="J47" s="173"/>
      <c r="K47" s="105"/>
      <c r="L47" s="151"/>
      <c r="IV47" s="8"/>
    </row>
    <row r="48" spans="1:256" x14ac:dyDescent="0.2">
      <c r="A48" s="28"/>
      <c r="B48" s="83" t="s">
        <v>252</v>
      </c>
      <c r="C48" s="91">
        <f>C7+C16+C24+C32+C46+C42+C37+C44+C34</f>
        <v>0</v>
      </c>
      <c r="D48" s="92">
        <f>D7+D16+D24+D32+D46+D42+D37+D44+D34</f>
        <v>0</v>
      </c>
      <c r="E48" s="92">
        <f>E7+E16+E24+E32+E46+E42+E37+E44+E34</f>
        <v>0</v>
      </c>
      <c r="F48" s="100">
        <f>F7+F16+F24+F32+F46+F42+F37+F44+F34</f>
        <v>0</v>
      </c>
      <c r="G48" s="29"/>
      <c r="H48" s="81" t="s">
        <v>253</v>
      </c>
      <c r="I48" s="113">
        <f>I7+I42+I37+I44+I16</f>
        <v>0</v>
      </c>
      <c r="J48" s="114">
        <f>J7+J42+J37+J44+J16</f>
        <v>0</v>
      </c>
      <c r="K48" s="114">
        <f>K7+K42+K37+K44+K16</f>
        <v>0</v>
      </c>
      <c r="L48" s="380">
        <f>L7+L42+L37+L44+L16</f>
        <v>0</v>
      </c>
      <c r="IV48" s="8"/>
    </row>
    <row r="49" spans="1:256" ht="18.75" customHeight="1" x14ac:dyDescent="0.2">
      <c r="A49" s="30"/>
      <c r="B49" s="11"/>
      <c r="C49" s="101"/>
      <c r="D49" s="102"/>
      <c r="E49" s="102"/>
      <c r="F49" s="102"/>
      <c r="G49" s="26"/>
      <c r="H49" s="11"/>
      <c r="I49" s="115"/>
      <c r="J49" s="115"/>
      <c r="K49" s="115"/>
      <c r="L49" s="115"/>
      <c r="IV49" s="8"/>
    </row>
    <row r="50" spans="1:256" x14ac:dyDescent="0.2">
      <c r="A50" s="11"/>
      <c r="B50" s="24" t="s">
        <v>254</v>
      </c>
      <c r="C50" s="306">
        <f>IF(I48&gt;C48,I48-C48,0)</f>
        <v>0</v>
      </c>
      <c r="D50" s="166">
        <f>IF(J48&gt;D48,J48-D48,0)</f>
        <v>0</v>
      </c>
      <c r="E50" s="121">
        <f>IF(K48&gt;E48,K48-E48,0)</f>
        <v>0</v>
      </c>
      <c r="F50" s="145">
        <f>IF(L48&gt;F48,L48-F48,0)</f>
        <v>0</v>
      </c>
      <c r="G50" s="11"/>
      <c r="H50" s="24" t="s">
        <v>255</v>
      </c>
      <c r="I50" s="310">
        <f>IF(I48&lt;C48,C48-I48,0)</f>
        <v>0</v>
      </c>
      <c r="J50" s="170">
        <f>IF(J48&lt;D48,D48-J48,0)</f>
        <v>0</v>
      </c>
      <c r="K50" s="118">
        <f>IF(K48&lt;E48,E48-K48,0)</f>
        <v>0</v>
      </c>
      <c r="L50" s="148">
        <f>IF(L48&lt;F48,F48-L48,0)</f>
        <v>0</v>
      </c>
      <c r="IV50" s="8"/>
    </row>
    <row r="51" spans="1:256" ht="17.25" customHeight="1" x14ac:dyDescent="0.2">
      <c r="A51" s="11"/>
      <c r="B51" s="11"/>
      <c r="C51" s="102"/>
      <c r="D51" s="122"/>
      <c r="E51" s="102"/>
      <c r="F51" s="102"/>
      <c r="G51" s="11"/>
      <c r="H51" s="11"/>
      <c r="I51" s="119"/>
      <c r="J51" s="120"/>
      <c r="K51" s="119"/>
      <c r="L51" s="119"/>
      <c r="IV51" s="8"/>
    </row>
    <row r="52" spans="1:256" ht="17.25" customHeight="1" x14ac:dyDescent="0.2">
      <c r="A52" s="11"/>
      <c r="B52" s="125" t="s">
        <v>256</v>
      </c>
      <c r="C52" s="307">
        <f>C48+C50</f>
        <v>0</v>
      </c>
      <c r="D52" s="167">
        <f>D48+D50</f>
        <v>0</v>
      </c>
      <c r="E52" s="126">
        <f>E48+E50</f>
        <v>0</v>
      </c>
      <c r="F52" s="146">
        <f>F48+F50</f>
        <v>0</v>
      </c>
      <c r="G52" s="30"/>
      <c r="H52" s="24" t="s">
        <v>256</v>
      </c>
      <c r="I52" s="310">
        <f>I48+I50</f>
        <v>0</v>
      </c>
      <c r="J52" s="170">
        <f>J48+J50</f>
        <v>0</v>
      </c>
      <c r="K52" s="118">
        <f>K48+K50</f>
        <v>0</v>
      </c>
      <c r="L52" s="148">
        <f>L48+L50</f>
        <v>0</v>
      </c>
      <c r="IV52" s="8"/>
    </row>
    <row r="53" spans="1:256" x14ac:dyDescent="0.2">
      <c r="A53" s="11"/>
      <c r="B53" s="30"/>
      <c r="C53" s="102"/>
      <c r="D53" s="122"/>
      <c r="E53" s="102"/>
      <c r="F53" s="102"/>
      <c r="G53" s="30"/>
      <c r="H53" s="30"/>
      <c r="I53" s="123"/>
      <c r="J53" s="124"/>
      <c r="K53" s="123"/>
      <c r="L53" s="123"/>
    </row>
    <row r="54" spans="1:256" ht="15.75" x14ac:dyDescent="0.25">
      <c r="B54" s="116" t="s">
        <v>257</v>
      </c>
      <c r="C54" s="308">
        <f>-I50+C50+C47+C45+C43-I46-I45-I43</f>
        <v>0</v>
      </c>
      <c r="D54" s="168">
        <f>-J50+D50+D47+D45+D43-J46-J45-J43</f>
        <v>0</v>
      </c>
      <c r="E54" s="117">
        <f>-K50+E50+E47+E45+E43-K46-K45-K43</f>
        <v>0</v>
      </c>
      <c r="F54" s="147">
        <f>-L50+F50+F47+F45+F43-L46-L45-L43</f>
        <v>0</v>
      </c>
    </row>
    <row r="55" spans="1:256" ht="15.75" x14ac:dyDescent="0.25">
      <c r="B55" s="116" t="s">
        <v>258</v>
      </c>
      <c r="C55" s="309" t="str">
        <f>IF(C48=0,"",C54/C48)</f>
        <v/>
      </c>
      <c r="D55" s="169" t="str">
        <f>IF(D48=0,"",D54/D48)</f>
        <v/>
      </c>
      <c r="E55" s="232" t="str">
        <f>IF(E48=0,"",E54/E48)</f>
        <v/>
      </c>
      <c r="F55" s="233" t="str">
        <f>IF(F48=0,"",F54/F48)</f>
        <v/>
      </c>
    </row>
    <row r="56" spans="1:256" ht="9.9499999999999993" customHeight="1" x14ac:dyDescent="0.2"/>
  </sheetData>
  <mergeCells count="3">
    <mergeCell ref="A1:K1"/>
    <mergeCell ref="A2:K2"/>
    <mergeCell ref="B4:H4"/>
  </mergeCells>
  <phoneticPr fontId="0" type="noConversion"/>
  <pageMargins left="0.70866141732283472" right="0.70866141732283472" top="0.35433070866141736" bottom="0.35433070866141736" header="0.51181102362204722" footer="0.51181102362204722"/>
  <pageSetup paperSize="9" scale="6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8CBAD"/>
    <pageSetUpPr fitToPage="1"/>
  </sheetPr>
  <dimension ref="A1:L26"/>
  <sheetViews>
    <sheetView zoomScale="90" zoomScaleNormal="90" workbookViewId="0">
      <selection activeCell="B18" sqref="B18"/>
    </sheetView>
  </sheetViews>
  <sheetFormatPr baseColWidth="10" defaultColWidth="11.42578125" defaultRowHeight="12.75" x14ac:dyDescent="0.2"/>
  <cols>
    <col min="1" max="1" width="58.85546875" customWidth="1"/>
    <col min="2" max="2" width="9.42578125" customWidth="1"/>
    <col min="3" max="3" width="12.5703125" style="10" customWidth="1"/>
    <col min="4" max="4" width="56.42578125" customWidth="1"/>
    <col min="5" max="5" width="10.5703125" customWidth="1"/>
    <col min="6" max="6" width="2.7109375" customWidth="1"/>
    <col min="7" max="7" width="60.42578125" customWidth="1"/>
    <col min="8" max="8" width="13.7109375" customWidth="1"/>
    <col min="9" max="9" width="11.7109375" style="10" customWidth="1"/>
    <col min="10" max="10" width="54.5703125" customWidth="1"/>
  </cols>
  <sheetData>
    <row r="1" spans="1:12" ht="17.25" customHeight="1" x14ac:dyDescent="0.4">
      <c r="A1" s="202" t="s">
        <v>23</v>
      </c>
      <c r="B1" s="203"/>
    </row>
    <row r="2" spans="1:12" ht="17.25" customHeight="1" x14ac:dyDescent="0.4">
      <c r="A2" s="202"/>
      <c r="B2" s="203"/>
    </row>
    <row r="4" spans="1:12" s="178" customFormat="1" ht="15" customHeight="1" x14ac:dyDescent="0.2">
      <c r="A4" s="321" t="s">
        <v>24</v>
      </c>
      <c r="B4" s="322"/>
      <c r="C4" s="410"/>
      <c r="D4" s="321" t="s">
        <v>25</v>
      </c>
      <c r="E4" s="322"/>
      <c r="G4" s="321" t="s">
        <v>26</v>
      </c>
      <c r="H4" s="322"/>
      <c r="I4" s="410"/>
      <c r="J4" s="321" t="s">
        <v>27</v>
      </c>
      <c r="K4" s="322"/>
      <c r="L4" s="179"/>
    </row>
    <row r="5" spans="1:12" s="178" customFormat="1" x14ac:dyDescent="0.2">
      <c r="A5" s="320"/>
      <c r="B5" s="33"/>
      <c r="C5" s="410"/>
      <c r="D5" s="320"/>
      <c r="E5" s="33"/>
      <c r="G5" s="320"/>
      <c r="H5" s="33"/>
      <c r="I5" s="410"/>
      <c r="J5" s="320"/>
      <c r="K5" s="33"/>
      <c r="L5" s="179"/>
    </row>
    <row r="6" spans="1:12" s="178" customFormat="1" x14ac:dyDescent="0.2">
      <c r="A6" s="245" t="s">
        <v>28</v>
      </c>
      <c r="B6" s="339">
        <v>1.5</v>
      </c>
      <c r="C6" s="411"/>
      <c r="D6" s="245" t="s">
        <v>28</v>
      </c>
      <c r="E6" s="340"/>
      <c r="F6" s="324"/>
      <c r="G6" s="245" t="s">
        <v>28</v>
      </c>
      <c r="H6" s="339">
        <v>0.5</v>
      </c>
      <c r="I6" s="410"/>
      <c r="J6" s="245" t="s">
        <v>28</v>
      </c>
      <c r="K6" s="339">
        <v>1</v>
      </c>
      <c r="L6" s="179"/>
    </row>
    <row r="7" spans="1:12" s="178" customFormat="1" x14ac:dyDescent="0.2">
      <c r="A7" s="245" t="s">
        <v>29</v>
      </c>
      <c r="B7" s="317"/>
      <c r="C7" s="411"/>
      <c r="D7" s="245" t="s">
        <v>30</v>
      </c>
      <c r="E7" s="317"/>
      <c r="F7" s="324"/>
      <c r="G7" s="245" t="s">
        <v>31</v>
      </c>
      <c r="H7" s="317"/>
      <c r="I7" s="410"/>
      <c r="J7" s="245" t="s">
        <v>32</v>
      </c>
      <c r="K7" s="317"/>
      <c r="L7" s="179"/>
    </row>
    <row r="8" spans="1:12" s="178" customFormat="1" x14ac:dyDescent="0.2">
      <c r="A8" s="245" t="s">
        <v>33</v>
      </c>
      <c r="B8" s="317"/>
      <c r="C8" s="411"/>
      <c r="D8" s="323" t="s">
        <v>34</v>
      </c>
      <c r="E8" s="317"/>
      <c r="F8" s="324"/>
      <c r="G8" s="245" t="s">
        <v>35</v>
      </c>
      <c r="H8" s="317"/>
      <c r="I8" s="410"/>
      <c r="J8" s="245" t="s">
        <v>36</v>
      </c>
      <c r="K8" s="317"/>
      <c r="L8" s="179"/>
    </row>
    <row r="9" spans="1:12" s="178" customFormat="1" x14ac:dyDescent="0.2">
      <c r="C9" s="410"/>
      <c r="F9" s="324"/>
      <c r="I9" s="410"/>
      <c r="L9" s="179"/>
    </row>
    <row r="10" spans="1:12" s="178" customFormat="1" x14ac:dyDescent="0.2">
      <c r="A10" s="245" t="s">
        <v>37</v>
      </c>
      <c r="B10" s="34"/>
      <c r="C10" s="410"/>
      <c r="D10" s="245" t="s">
        <v>38</v>
      </c>
      <c r="E10" s="318"/>
      <c r="F10" s="324"/>
      <c r="G10" s="245" t="s">
        <v>39</v>
      </c>
      <c r="H10" s="318"/>
      <c r="I10" s="410"/>
      <c r="J10" s="245" t="s">
        <v>40</v>
      </c>
      <c r="K10" s="318"/>
      <c r="L10" s="179"/>
    </row>
    <row r="11" spans="1:12" s="178" customFormat="1" x14ac:dyDescent="0.2">
      <c r="A11" s="245" t="s">
        <v>41</v>
      </c>
      <c r="B11" s="318"/>
      <c r="C11" s="327" t="str">
        <f>IF(B11="","","Soit " &amp; ROUND(B11*3/B4,2) &amp; " €/WE")</f>
        <v/>
      </c>
      <c r="D11" s="269"/>
      <c r="E11" s="269"/>
      <c r="F11" s="324"/>
      <c r="G11" s="245" t="s">
        <v>41</v>
      </c>
      <c r="H11" s="318"/>
      <c r="I11" s="327" t="str">
        <f>IF(H11="","","Soit " &amp; ROUND(H11*3/H4,2) &amp; " €/demi-j")</f>
        <v/>
      </c>
      <c r="J11" s="245" t="s">
        <v>41</v>
      </c>
      <c r="K11" s="318"/>
      <c r="L11" s="327" t="str">
        <f>IF(K11="","","Soit " &amp; ROUND(K11*3/K4,2) &amp; " €/J")</f>
        <v/>
      </c>
    </row>
    <row r="12" spans="1:12" s="178" customFormat="1" x14ac:dyDescent="0.2">
      <c r="A12" s="245" t="s">
        <v>42</v>
      </c>
      <c r="B12" s="318"/>
      <c r="C12" s="327" t="str">
        <f>IF(B12="","","Soit " &amp; ROUND(B12*2/B4,2) &amp; " €/WE")</f>
        <v/>
      </c>
      <c r="D12" s="269"/>
      <c r="E12" s="269"/>
      <c r="F12" s="324"/>
      <c r="G12" s="245" t="s">
        <v>42</v>
      </c>
      <c r="H12" s="318"/>
      <c r="I12" s="327" t="str">
        <f>IF(H12="","","Soit " &amp; ROUND(H12*2/H4,2) &amp; " €/demi-j")</f>
        <v/>
      </c>
      <c r="J12" s="245" t="s">
        <v>42</v>
      </c>
      <c r="K12" s="318"/>
      <c r="L12" s="327" t="str">
        <f>IF(K12="","","Soit " &amp; ROUND(K12*2/K4,2) &amp; " €/J")</f>
        <v/>
      </c>
    </row>
    <row r="13" spans="1:12" s="178" customFormat="1" x14ac:dyDescent="0.2">
      <c r="C13" s="410"/>
      <c r="I13" s="410"/>
    </row>
    <row r="14" spans="1:12" s="178" customFormat="1" x14ac:dyDescent="0.2">
      <c r="C14" s="410"/>
      <c r="I14" s="410"/>
    </row>
    <row r="15" spans="1:12" s="178" customFormat="1" ht="21" customHeight="1" x14ac:dyDescent="0.2">
      <c r="A15" s="245" t="s">
        <v>43</v>
      </c>
      <c r="B15" s="341">
        <v>0</v>
      </c>
      <c r="C15" s="410"/>
      <c r="D15" s="245" t="s">
        <v>43</v>
      </c>
      <c r="E15" s="341">
        <v>0</v>
      </c>
      <c r="G15" s="245" t="s">
        <v>44</v>
      </c>
      <c r="H15" s="341">
        <v>0</v>
      </c>
      <c r="I15" s="410"/>
      <c r="J15" s="245" t="s">
        <v>43</v>
      </c>
      <c r="K15" s="341">
        <v>0</v>
      </c>
    </row>
    <row r="16" spans="1:12" s="178" customFormat="1" ht="21" customHeight="1" x14ac:dyDescent="0.2">
      <c r="A16" s="245" t="s">
        <v>45</v>
      </c>
      <c r="B16" s="341">
        <v>7</v>
      </c>
      <c r="C16" s="410"/>
      <c r="D16" s="245" t="s">
        <v>45</v>
      </c>
      <c r="E16" s="341">
        <v>7</v>
      </c>
      <c r="G16" s="245" t="s">
        <v>266</v>
      </c>
      <c r="H16" s="341">
        <v>1</v>
      </c>
      <c r="I16" s="410"/>
      <c r="J16" s="245" t="s">
        <v>267</v>
      </c>
      <c r="K16" s="341">
        <v>4.3</v>
      </c>
    </row>
    <row r="17" spans="1:11" s="178" customFormat="1" ht="21" customHeight="1" x14ac:dyDescent="0.2">
      <c r="A17" s="245" t="s">
        <v>46</v>
      </c>
      <c r="B17" s="341">
        <v>1.2</v>
      </c>
      <c r="C17" s="410"/>
      <c r="D17" s="245" t="s">
        <v>46</v>
      </c>
      <c r="E17" s="341">
        <v>1.2</v>
      </c>
      <c r="G17" s="245" t="s">
        <v>47</v>
      </c>
      <c r="H17" s="341">
        <v>0.6</v>
      </c>
      <c r="I17" s="410"/>
      <c r="J17" s="245" t="s">
        <v>46</v>
      </c>
      <c r="K17" s="341">
        <v>0.9</v>
      </c>
    </row>
    <row r="18" spans="1:11" s="178" customFormat="1" ht="21" customHeight="1" x14ac:dyDescent="0.2">
      <c r="A18" s="245" t="s">
        <v>48</v>
      </c>
      <c r="B18" s="341">
        <v>2.2000000000000002</v>
      </c>
      <c r="C18" s="410"/>
      <c r="D18" s="245" t="s">
        <v>48</v>
      </c>
      <c r="E18" s="341">
        <v>2.2000000000000002</v>
      </c>
      <c r="G18" s="245" t="s">
        <v>49</v>
      </c>
      <c r="H18" s="341">
        <v>1.1000000000000001</v>
      </c>
      <c r="I18" s="410"/>
      <c r="J18" s="245" t="s">
        <v>48</v>
      </c>
      <c r="K18" s="341">
        <v>1.85</v>
      </c>
    </row>
    <row r="19" spans="1:11" s="178" customFormat="1" ht="21" customHeight="1" x14ac:dyDescent="0.2">
      <c r="A19" s="245" t="s">
        <v>50</v>
      </c>
      <c r="B19" s="341">
        <v>0</v>
      </c>
      <c r="C19" s="410"/>
      <c r="D19" s="245" t="s">
        <v>50</v>
      </c>
      <c r="E19" s="341">
        <v>6.7</v>
      </c>
      <c r="G19" s="245" t="s">
        <v>50</v>
      </c>
      <c r="H19" s="269"/>
      <c r="I19" s="410"/>
      <c r="J19" s="245" t="s">
        <v>50</v>
      </c>
      <c r="K19" s="269"/>
    </row>
    <row r="20" spans="1:11" s="178" customFormat="1" ht="21" customHeight="1" x14ac:dyDescent="0.2">
      <c r="A20" s="245" t="s">
        <v>51</v>
      </c>
      <c r="B20" s="341">
        <v>10</v>
      </c>
      <c r="C20" s="410"/>
      <c r="D20" s="245" t="s">
        <v>51</v>
      </c>
      <c r="E20" s="341">
        <v>10</v>
      </c>
      <c r="G20" s="245" t="s">
        <v>52</v>
      </c>
      <c r="H20" s="341">
        <v>8</v>
      </c>
      <c r="I20" s="410"/>
      <c r="J20" s="245" t="s">
        <v>51</v>
      </c>
      <c r="K20" s="341">
        <v>10</v>
      </c>
    </row>
    <row r="21" spans="1:11" s="178" customFormat="1" ht="21" customHeight="1" x14ac:dyDescent="0.2">
      <c r="A21" s="245" t="s">
        <v>53</v>
      </c>
      <c r="B21" s="190" t="s">
        <v>54</v>
      </c>
      <c r="C21" s="410"/>
      <c r="D21" s="245" t="s">
        <v>53</v>
      </c>
      <c r="E21" s="190" t="s">
        <v>54</v>
      </c>
      <c r="G21" s="245" t="s">
        <v>53</v>
      </c>
      <c r="H21" s="190" t="s">
        <v>54</v>
      </c>
      <c r="I21" s="410"/>
      <c r="J21" s="245" t="s">
        <v>53</v>
      </c>
      <c r="K21" s="190" t="s">
        <v>54</v>
      </c>
    </row>
    <row r="26" spans="1:11" x14ac:dyDescent="0.2">
      <c r="B26" s="319"/>
    </row>
  </sheetData>
  <dataValidations count="1">
    <dataValidation type="list" allowBlank="1" showInputMessage="1" showErrorMessage="1" sqref="B21 E21 H21 K21" xr:uid="{00000000-0002-0000-0100-000000000000}">
      <formula1>"OUI,NON"</formula1>
    </dataValidation>
  </dataValidations>
  <pageMargins left="0.25" right="0.25" top="0.75" bottom="0.75" header="0.3" footer="0.3"/>
  <pageSetup paperSize="9" scale="46"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8CBAD"/>
    <pageSetUpPr fitToPage="1"/>
  </sheetPr>
  <dimension ref="A1:F37"/>
  <sheetViews>
    <sheetView showGridLines="0" topLeftCell="A4" zoomScale="80" zoomScaleNormal="80" workbookViewId="0">
      <selection activeCell="D18" sqref="D18"/>
    </sheetView>
  </sheetViews>
  <sheetFormatPr baseColWidth="10" defaultColWidth="11" defaultRowHeight="12.75" x14ac:dyDescent="0.2"/>
  <cols>
    <col min="1" max="1" width="45.85546875" style="178" customWidth="1"/>
    <col min="2" max="2" width="14.85546875" style="178" customWidth="1"/>
    <col min="3" max="3" width="15.85546875" style="178" customWidth="1"/>
    <col min="4" max="4" width="15.140625" style="178" customWidth="1"/>
    <col min="5" max="5" width="15" style="178" customWidth="1"/>
    <col min="6" max="6" width="14.85546875" style="178" customWidth="1"/>
    <col min="7" max="7" width="25.7109375" style="178" customWidth="1"/>
    <col min="8" max="8" width="11" style="178" customWidth="1"/>
    <col min="9" max="9" width="12.42578125" style="178" customWidth="1"/>
    <col min="10" max="10" width="11" style="178" customWidth="1"/>
    <col min="11" max="11" width="12.85546875" style="178" customWidth="1"/>
    <col min="12" max="16384" width="11" style="178"/>
  </cols>
  <sheetData>
    <row r="1" spans="1:6" ht="18" x14ac:dyDescent="0.25">
      <c r="A1" s="192" t="s">
        <v>55</v>
      </c>
      <c r="B1" s="191"/>
      <c r="C1" s="415" t="str">
        <f>+'Mode d''emploi'!C2</f>
        <v>EEDF .....</v>
      </c>
      <c r="D1" s="415"/>
      <c r="E1" s="177"/>
    </row>
    <row r="2" spans="1:6" ht="16.5" customHeight="1" x14ac:dyDescent="0.25">
      <c r="A2" s="192" t="s">
        <v>56</v>
      </c>
      <c r="B2" s="33"/>
      <c r="C2" s="415" t="str">
        <f>+'Mode d''emploi'!C1</f>
        <v>............</v>
      </c>
      <c r="D2" s="415"/>
    </row>
    <row r="3" spans="1:6" ht="14.25" customHeight="1" thickBot="1" x14ac:dyDescent="0.25"/>
    <row r="4" spans="1:6" ht="21" customHeight="1" thickBot="1" x14ac:dyDescent="0.25">
      <c r="A4" s="416" t="s">
        <v>57</v>
      </c>
      <c r="B4" s="417"/>
      <c r="C4" s="417"/>
      <c r="D4" s="417"/>
      <c r="E4" s="417"/>
      <c r="F4" s="418"/>
    </row>
    <row r="5" spans="1:6" ht="21" customHeight="1" x14ac:dyDescent="0.2">
      <c r="A5" s="328"/>
      <c r="B5" s="329" t="s">
        <v>58</v>
      </c>
      <c r="C5" s="329" t="s">
        <v>59</v>
      </c>
      <c r="D5" s="329" t="s">
        <v>60</v>
      </c>
      <c r="E5" s="329" t="s">
        <v>61</v>
      </c>
      <c r="F5" s="330" t="s">
        <v>62</v>
      </c>
    </row>
    <row r="6" spans="1:6" ht="21" customHeight="1" x14ac:dyDescent="0.2">
      <c r="A6" s="184" t="s">
        <v>63</v>
      </c>
      <c r="B6" s="331">
        <f>'Infos prépa Activité d''année'!B15*'Infos prépa Activité d''année'!B6*'Infos prépa Activité d''année'!B4*('Infos prépa Activité d''année'!B7+'Infos prépa Activité d''année'!B8)</f>
        <v>0</v>
      </c>
      <c r="C6" s="331">
        <f>'Infos prépa Activité d''année'!E15*'Infos prépa Activité d''année'!E6*'Infos prépa Activité d''année'!E4*('Infos prépa Activité d''année'!E7+'Infos prépa Activité d''année'!E8)</f>
        <v>0</v>
      </c>
      <c r="D6" s="331">
        <f>'Infos prépa Activité d''année'!H15*'Infos prépa Activité d''année'!H4*('Infos prépa Activité d''année'!H7+'Infos prépa Activité d''année'!H8)</f>
        <v>0</v>
      </c>
      <c r="E6" s="331">
        <f>'Infos prépa Activité d''année'!K15*'Infos prépa Activité d''année'!K4*('Infos prépa Activité d''année'!K7+'Infos prépa Activité d''année'!K8)</f>
        <v>0</v>
      </c>
      <c r="F6" s="332">
        <f>SUM(B6:E6)</f>
        <v>0</v>
      </c>
    </row>
    <row r="7" spans="1:6" ht="21" customHeight="1" x14ac:dyDescent="0.2">
      <c r="A7" s="185" t="s">
        <v>64</v>
      </c>
      <c r="B7" s="331">
        <f>'Infos prépa Activité d''année'!B16*'Infos prépa Activité d''année'!B6*'Infos prépa Activité d''année'!B4*('Infos prépa Activité d''année'!B7+'Infos prépa Activité d''année'!B8)</f>
        <v>0</v>
      </c>
      <c r="C7" s="331">
        <f>'Infos prépa Activité d''année'!E16*'Infos prépa Activité d''année'!E6*'Infos prépa Activité d''année'!E4*('Infos prépa Activité d''année'!E7+'Infos prépa Activité d''année'!E8)</f>
        <v>0</v>
      </c>
      <c r="D7" s="331">
        <f>'Infos prépa Activité d''année'!H16*'Infos prépa Activité d''année'!H4*('Infos prépa Activité d''année'!H7+'Infos prépa Activité d''année'!H8)</f>
        <v>0</v>
      </c>
      <c r="E7" s="331">
        <f>'Infos prépa Activité d''année'!K16*'Infos prépa Activité d''année'!K4*('Infos prépa Activité d''année'!K7+'Infos prépa Activité d''année'!K8)</f>
        <v>0</v>
      </c>
      <c r="F7" s="332">
        <f t="shared" ref="F7:F17" si="0">SUM(B7:E7)</f>
        <v>0</v>
      </c>
    </row>
    <row r="8" spans="1:6" ht="21" customHeight="1" x14ac:dyDescent="0.2">
      <c r="A8" s="185" t="s">
        <v>65</v>
      </c>
      <c r="B8" s="331">
        <f>'Infos prépa Activité d''année'!B17*'Infos prépa Activité d''année'!B6*'Infos prépa Activité d''année'!B4*'Infos prépa Activité d''année'!B7</f>
        <v>0</v>
      </c>
      <c r="C8" s="331">
        <f>'Infos prépa Activité d''année'!E17*'Infos prépa Activité d''année'!E6*'Infos prépa Activité d''année'!E4*'Infos prépa Activité d''année'!E7</f>
        <v>0</v>
      </c>
      <c r="D8" s="331">
        <f>'Infos prépa Activité d''année'!H17*'Infos prépa Activité d''année'!H4*'Infos prépa Activité d''année'!H7</f>
        <v>0</v>
      </c>
      <c r="E8" s="331">
        <f>'Infos prépa Activité d''année'!K17*'Infos prépa Activité d''année'!K4*'Infos prépa Activité d''année'!K7</f>
        <v>0</v>
      </c>
      <c r="F8" s="332">
        <f t="shared" si="0"/>
        <v>0</v>
      </c>
    </row>
    <row r="9" spans="1:6" ht="21" customHeight="1" x14ac:dyDescent="0.2">
      <c r="A9" s="185" t="s">
        <v>66</v>
      </c>
      <c r="B9" s="399"/>
      <c r="C9" s="399"/>
      <c r="D9" s="399"/>
      <c r="E9" s="399"/>
      <c r="F9" s="332">
        <f t="shared" si="0"/>
        <v>0</v>
      </c>
    </row>
    <row r="10" spans="1:6" ht="21" customHeight="1" x14ac:dyDescent="0.2">
      <c r="A10" s="185" t="s">
        <v>67</v>
      </c>
      <c r="B10" s="331">
        <f>'Infos prépa Activité d''année'!B18*'Infos prépa Activité d''année'!B6*'Infos prépa Activité d''année'!B4*'Infos prépa Activité d''année'!B7</f>
        <v>0</v>
      </c>
      <c r="C10" s="331">
        <f>'Infos prépa Activité d''année'!E18*'Infos prépa Activité d''année'!E6*'Infos prépa Activité d''année'!E4*'Infos prépa Activité d''année'!E7</f>
        <v>0</v>
      </c>
      <c r="D10" s="331">
        <f>'Infos prépa Activité d''année'!H18*'Infos prépa Activité d''année'!H4*'Infos prépa Activité d''année'!H7</f>
        <v>0</v>
      </c>
      <c r="E10" s="331">
        <f>'Infos prépa Activité d''année'!K18*'Infos prépa Activité d''année'!K4*'Infos prépa Activité d''année'!K7</f>
        <v>0</v>
      </c>
      <c r="F10" s="332">
        <f>SUM(B10:E10)</f>
        <v>0</v>
      </c>
    </row>
    <row r="11" spans="1:6" ht="21" customHeight="1" x14ac:dyDescent="0.2">
      <c r="A11" s="185" t="s">
        <v>68</v>
      </c>
      <c r="B11" s="399"/>
      <c r="C11" s="399"/>
      <c r="D11" s="399"/>
      <c r="E11" s="399"/>
      <c r="F11" s="332">
        <f t="shared" si="0"/>
        <v>0</v>
      </c>
    </row>
    <row r="12" spans="1:6" ht="21" customHeight="1" x14ac:dyDescent="0.2">
      <c r="A12" s="185" t="s">
        <v>69</v>
      </c>
      <c r="B12" s="331">
        <f>'Infos prépa Activité d''année'!B19*'Infos prépa Activité d''année'!B4*('Infos prépa Activité d''année'!B7+'Infos prépa Activité d''année'!B8)</f>
        <v>0</v>
      </c>
      <c r="C12" s="331">
        <f>'Infos prépa Activité d''année'!E19*('Infos prépa Activité d''année'!E6-1)*'Infos prépa Activité d''année'!E4*('Infos prépa Activité d''année'!E7+'Infos prépa Activité d''année'!E8)</f>
        <v>0</v>
      </c>
      <c r="D12" s="333"/>
      <c r="E12" s="333"/>
      <c r="F12" s="332">
        <f>SUM(B12:E12)</f>
        <v>0</v>
      </c>
    </row>
    <row r="13" spans="1:6" ht="21" customHeight="1" x14ac:dyDescent="0.2">
      <c r="A13" s="185" t="s">
        <v>70</v>
      </c>
      <c r="B13" s="399"/>
      <c r="C13" s="399"/>
      <c r="D13" s="399"/>
      <c r="E13" s="399"/>
      <c r="F13" s="332">
        <f t="shared" si="0"/>
        <v>0</v>
      </c>
    </row>
    <row r="14" spans="1:6" ht="21" customHeight="1" x14ac:dyDescent="0.2">
      <c r="A14" s="185" t="s">
        <v>71</v>
      </c>
      <c r="B14" s="399"/>
      <c r="C14" s="399"/>
      <c r="D14" s="399"/>
      <c r="E14" s="399"/>
      <c r="F14" s="332">
        <f t="shared" si="0"/>
        <v>0</v>
      </c>
    </row>
    <row r="15" spans="1:6" ht="21" customHeight="1" x14ac:dyDescent="0.2">
      <c r="A15" s="185" t="s">
        <v>72</v>
      </c>
      <c r="B15" s="331">
        <f>'Infos prépa Activité d''année'!B20*'Infos prépa Activité d''année'!B6*'Infos prépa Activité d''année'!B4</f>
        <v>0</v>
      </c>
      <c r="C15" s="331">
        <f>'Infos prépa Activité d''année'!E20*'Infos prépa Activité d''année'!E6*'Infos prépa Activité d''année'!E4</f>
        <v>0</v>
      </c>
      <c r="D15" s="331">
        <f>'Infos prépa Activité d''année'!H20*'Infos prépa Activité d''année'!H4</f>
        <v>0</v>
      </c>
      <c r="E15" s="331">
        <f>'Infos prépa Activité d''année'!K20*'Infos prépa Activité d''année'!K4</f>
        <v>0</v>
      </c>
      <c r="F15" s="332">
        <f t="shared" si="0"/>
        <v>0</v>
      </c>
    </row>
    <row r="16" spans="1:6" ht="19.5" customHeight="1" x14ac:dyDescent="0.2">
      <c r="A16" s="185" t="s">
        <v>73</v>
      </c>
      <c r="B16" s="399"/>
      <c r="C16" s="399"/>
      <c r="D16" s="399"/>
      <c r="E16" s="399"/>
      <c r="F16" s="332">
        <f t="shared" si="0"/>
        <v>0</v>
      </c>
    </row>
    <row r="17" spans="1:6" ht="19.5" customHeight="1" x14ac:dyDescent="0.2">
      <c r="A17" s="185" t="s">
        <v>74</v>
      </c>
      <c r="B17" s="399"/>
      <c r="C17" s="399"/>
      <c r="D17" s="399"/>
      <c r="E17" s="399"/>
      <c r="F17" s="332">
        <f t="shared" si="0"/>
        <v>0</v>
      </c>
    </row>
    <row r="18" spans="1:6" ht="19.5" customHeight="1" thickBot="1" x14ac:dyDescent="0.25">
      <c r="A18" s="185" t="s">
        <v>274</v>
      </c>
      <c r="B18" s="331">
        <f>(B23+B24)*0.1</f>
        <v>0</v>
      </c>
      <c r="C18" s="331">
        <f t="shared" ref="C18:E18" si="1">(C23+C24)*0.1</f>
        <v>0</v>
      </c>
      <c r="D18" s="331">
        <f t="shared" si="1"/>
        <v>0</v>
      </c>
      <c r="E18" s="331">
        <f t="shared" si="1"/>
        <v>0</v>
      </c>
      <c r="F18" s="332">
        <f>SUM(B18:E18)</f>
        <v>0</v>
      </c>
    </row>
    <row r="19" spans="1:6" ht="21.75" customHeight="1" thickTop="1" thickBot="1" x14ac:dyDescent="0.25">
      <c r="A19" s="186" t="s">
        <v>75</v>
      </c>
      <c r="B19" s="334">
        <f>SUM(B6:B18)</f>
        <v>0</v>
      </c>
      <c r="C19" s="334">
        <f t="shared" ref="C19:E19" si="2">SUM(C6:C18)</f>
        <v>0</v>
      </c>
      <c r="D19" s="334">
        <f t="shared" si="2"/>
        <v>0</v>
      </c>
      <c r="E19" s="334">
        <f t="shared" si="2"/>
        <v>0</v>
      </c>
      <c r="F19" s="334">
        <f>SUM(F6:F18)</f>
        <v>0</v>
      </c>
    </row>
    <row r="20" spans="1:6" ht="14.25" customHeight="1" thickBot="1" x14ac:dyDescent="0.3">
      <c r="F20" s="188"/>
    </row>
    <row r="21" spans="1:6" ht="18.75" thickBot="1" x14ac:dyDescent="0.25">
      <c r="A21" s="416" t="s">
        <v>76</v>
      </c>
      <c r="B21" s="417"/>
      <c r="C21" s="417"/>
      <c r="D21" s="417"/>
      <c r="E21" s="417"/>
      <c r="F21" s="418"/>
    </row>
    <row r="22" spans="1:6" ht="64.5" customHeight="1" x14ac:dyDescent="0.2">
      <c r="A22" s="182"/>
      <c r="B22" s="325" t="s">
        <v>58</v>
      </c>
      <c r="C22" s="325" t="s">
        <v>59</v>
      </c>
      <c r="D22" s="325" t="s">
        <v>60</v>
      </c>
      <c r="E22" s="325" t="s">
        <v>61</v>
      </c>
      <c r="F22" s="326" t="s">
        <v>62</v>
      </c>
    </row>
    <row r="23" spans="1:6" ht="15.75" customHeight="1" x14ac:dyDescent="0.2">
      <c r="A23" s="185" t="s">
        <v>77</v>
      </c>
      <c r="B23" s="331">
        <f>'Infos prépa Activité d''année'!B4*'Infos prépa Activité d''année'!B7*'Infos prépa Activité d''année'!B10+'Infos prépa Activité d''année'!B7*3*'Infos prépa Activité d''année'!B11+'Infos prépa Activité d''année'!B7*2*'Infos prépa Activité d''année'!B12</f>
        <v>0</v>
      </c>
      <c r="C23" s="331">
        <f>'Infos prépa Activité d''année'!E4*'Infos prépa Activité d''année'!E7*'Infos prépa Activité d''année'!E10</f>
        <v>0</v>
      </c>
      <c r="D23" s="331">
        <f>'Infos prépa Activité d''année'!H4*'Infos prépa Activité d''année'!H7*'Infos prépa Activité d''année'!H10+'Infos prépa Activité d''année'!H11*3*'Infos prépa Activité d''année'!H7+'Infos prépa Activité d''année'!H12*2*'Infos prépa Activité d''année'!H7</f>
        <v>0</v>
      </c>
      <c r="E23" s="331">
        <f>'Infos prépa Activité d''année'!K4*'Infos prépa Activité d''année'!K7*'Infos prépa Activité d''année'!K10+'Infos prépa Activité d''année'!K11*3*'Infos prépa Activité d''année'!K7+'Infos prépa Activité d''année'!K12*2*'Infos prépa Activité d''année'!K7</f>
        <v>0</v>
      </c>
      <c r="F23" s="337">
        <f>SUM(B23:E23)</f>
        <v>0</v>
      </c>
    </row>
    <row r="24" spans="1:6" ht="15.75" customHeight="1" x14ac:dyDescent="0.2">
      <c r="A24" s="185" t="s">
        <v>78</v>
      </c>
      <c r="B24" s="331">
        <f>IF('Infos prépa Activité d''année'!B21="OUI",B33*8*0.98*0.62,0)</f>
        <v>0</v>
      </c>
      <c r="C24" s="331">
        <f>IF('Infos prépa Activité d''année'!C21="OUI",C33*8*0.98*0.62,0)</f>
        <v>0</v>
      </c>
      <c r="D24" s="331">
        <f>IF('Infos prépa Activité d''année'!D21="OUI",D33*8*0.98*0.62,0)</f>
        <v>0</v>
      </c>
      <c r="E24" s="331">
        <f>IF('Infos prépa Activité d''année'!E21="OUI",E33*8*0.98*0.62,0)</f>
        <v>0</v>
      </c>
      <c r="F24" s="337">
        <f t="shared" ref="F24:F26" si="3">SUM(B24:E24)</f>
        <v>0</v>
      </c>
    </row>
    <row r="25" spans="1:6" ht="15.75" customHeight="1" x14ac:dyDescent="0.2">
      <c r="A25" s="185" t="s">
        <v>79</v>
      </c>
      <c r="B25" s="399"/>
      <c r="C25" s="399"/>
      <c r="D25" s="399"/>
      <c r="E25" s="399"/>
      <c r="F25" s="337">
        <f t="shared" si="3"/>
        <v>0</v>
      </c>
    </row>
    <row r="26" spans="1:6" ht="15.75" customHeight="1" thickBot="1" x14ac:dyDescent="0.25">
      <c r="A26" s="185" t="s">
        <v>80</v>
      </c>
      <c r="B26" s="399"/>
      <c r="C26" s="399"/>
      <c r="D26" s="399"/>
      <c r="E26" s="399"/>
      <c r="F26" s="337">
        <f t="shared" si="3"/>
        <v>0</v>
      </c>
    </row>
    <row r="27" spans="1:6" ht="14.25" thickTop="1" thickBot="1" x14ac:dyDescent="0.25">
      <c r="A27" s="187" t="s">
        <v>75</v>
      </c>
      <c r="B27" s="334">
        <f>SUM(B23:B26)</f>
        <v>0</v>
      </c>
      <c r="C27" s="335">
        <f>SUM(C23:C26)</f>
        <v>0</v>
      </c>
      <c r="D27" s="335">
        <f>SUM(D23:D26)</f>
        <v>0</v>
      </c>
      <c r="E27" s="335">
        <f>SUM(E23:E26)</f>
        <v>0</v>
      </c>
      <c r="F27" s="336">
        <f>SUM(F23:F26)</f>
        <v>0</v>
      </c>
    </row>
    <row r="28" spans="1:6" ht="12.75" customHeight="1" x14ac:dyDescent="0.2">
      <c r="D28" s="189"/>
    </row>
    <row r="29" spans="1:6" ht="21.75" customHeight="1" x14ac:dyDescent="0.2">
      <c r="A29" s="338" t="s">
        <v>81</v>
      </c>
      <c r="B29" s="342">
        <f>+B27-B19</f>
        <v>0</v>
      </c>
      <c r="C29" s="342">
        <f>+C27-C19</f>
        <v>0</v>
      </c>
      <c r="D29" s="342">
        <f t="shared" ref="D29:F29" si="4">+D27-D19</f>
        <v>0</v>
      </c>
      <c r="E29" s="342">
        <f t="shared" si="4"/>
        <v>0</v>
      </c>
      <c r="F29" s="343">
        <f t="shared" si="4"/>
        <v>0</v>
      </c>
    </row>
    <row r="30" spans="1:6" ht="21.75" customHeight="1" x14ac:dyDescent="0.2">
      <c r="A30" s="400"/>
      <c r="B30" s="401"/>
      <c r="C30" s="401"/>
      <c r="D30" s="401"/>
      <c r="E30" s="401"/>
      <c r="F30" s="401"/>
    </row>
    <row r="31" spans="1:6" x14ac:dyDescent="0.2">
      <c r="C31" s="189"/>
    </row>
    <row r="32" spans="1:6" ht="16.5" customHeight="1" x14ac:dyDescent="0.2">
      <c r="A32" s="408" t="s">
        <v>264</v>
      </c>
      <c r="B32" s="402" t="s">
        <v>58</v>
      </c>
      <c r="C32" s="402" t="s">
        <v>59</v>
      </c>
      <c r="D32" s="402" t="s">
        <v>60</v>
      </c>
      <c r="E32" s="402" t="s">
        <v>61</v>
      </c>
    </row>
    <row r="33" spans="1:6" ht="16.5" customHeight="1" x14ac:dyDescent="0.2">
      <c r="A33" s="407" t="s">
        <v>82</v>
      </c>
      <c r="B33" s="403">
        <f>'Infos prépa Activité d''année'!B4*'Infos prépa Activité d''année'!B6*'Infos prépa Activité d''année'!B7</f>
        <v>0</v>
      </c>
      <c r="C33" s="403">
        <f>'Infos prépa Activité d''année'!E4*'Infos prépa Activité d''année'!E6*'Infos prépa Activité d''année'!E7</f>
        <v>0</v>
      </c>
      <c r="D33" s="403">
        <f>'Infos prépa Activité d''année'!H4*'Infos prépa Activité d''année'!H6*'Infos prépa Activité d''année'!H7</f>
        <v>0</v>
      </c>
      <c r="E33" s="403">
        <f>'Infos prépa Activité d''année'!K4*'Infos prépa Activité d''année'!K6*'Infos prépa Activité d''année'!K7</f>
        <v>0</v>
      </c>
      <c r="F33" s="344"/>
    </row>
    <row r="34" spans="1:6" ht="16.5" customHeight="1" x14ac:dyDescent="0.2">
      <c r="A34" s="405" t="s">
        <v>83</v>
      </c>
      <c r="B34" s="403" t="str">
        <f>IFERROR(B19/'Infos prépa Activité d''année'!B7/'Infos prépa Activité d''année'!B4,"")</f>
        <v/>
      </c>
      <c r="C34" s="403" t="str">
        <f>IFERROR(C19/'Infos prépa Activité d''année'!E4/'Infos prépa Activité d''année'!E7,"")</f>
        <v/>
      </c>
      <c r="D34" s="403" t="str">
        <f>IFERROR(D19/'Infos prépa Activité d''année'!H4/'Infos prépa Activité d''année'!H7,"")</f>
        <v/>
      </c>
      <c r="E34" s="403" t="str">
        <f>IFERROR(E19/'Infos prépa Activité d''année'!K4/'Infos prépa Activité d''année'!K7,"")</f>
        <v/>
      </c>
    </row>
    <row r="35" spans="1:6" ht="16.5" customHeight="1" x14ac:dyDescent="0.2">
      <c r="A35" s="405" t="s">
        <v>84</v>
      </c>
      <c r="B35" s="403" t="str">
        <f>IFERROR(B27/'Infos prépa Activité d''année'!B4/'Infos prépa Activité d''année'!B7,"")</f>
        <v/>
      </c>
      <c r="C35" s="403" t="str">
        <f>IFERROR(C27/'Infos prépa Activité d''année'!E4/'Infos prépa Activité d''année'!E7,"")</f>
        <v/>
      </c>
      <c r="D35" s="403" t="str">
        <f>IFERROR(D27/'Infos prépa Activité d''année'!H4/'Infos prépa Activité d''année'!H7,"")</f>
        <v/>
      </c>
      <c r="E35" s="403" t="str">
        <f>IFERROR(E27/'Infos prépa Activité d''année'!K4/'Infos prépa Activité d''année'!K7,"")</f>
        <v/>
      </c>
    </row>
    <row r="36" spans="1:6" ht="16.5" customHeight="1" x14ac:dyDescent="0.2">
      <c r="A36" s="406" t="s">
        <v>85</v>
      </c>
      <c r="B36" s="403">
        <f>IFERROR(B35-B34,0)</f>
        <v>0</v>
      </c>
      <c r="C36" s="403">
        <f>IFERROR(C35-C34,0)</f>
        <v>0</v>
      </c>
      <c r="D36" s="403">
        <f>IFERROR(D35-D34,0)</f>
        <v>0</v>
      </c>
      <c r="E36" s="403">
        <f>IFERROR(E35-E34,0)</f>
        <v>0</v>
      </c>
    </row>
    <row r="37" spans="1:6" ht="16.5" customHeight="1" x14ac:dyDescent="0.2">
      <c r="A37" s="406" t="s">
        <v>86</v>
      </c>
      <c r="B37" s="404">
        <f>IFERROR(B36/B34,0)</f>
        <v>0</v>
      </c>
      <c r="C37" s="404">
        <f>IFERROR(C36/C34,0)</f>
        <v>0</v>
      </c>
      <c r="D37" s="404">
        <f>IFERROR(D36/D34,0)</f>
        <v>0</v>
      </c>
      <c r="E37" s="404">
        <f>IFERROR(E36/E34,0)</f>
        <v>0</v>
      </c>
    </row>
  </sheetData>
  <sheetProtection formatCells="0" formatColumns="0" formatRows="0"/>
  <mergeCells count="4">
    <mergeCell ref="C1:D1"/>
    <mergeCell ref="C2:D2"/>
    <mergeCell ref="A4:F4"/>
    <mergeCell ref="A21:F21"/>
  </mergeCells>
  <phoneticPr fontId="0" type="noConversion"/>
  <pageMargins left="0.70866141732283472" right="0.70866141732283472" top="0.35433070866141736" bottom="0.35433070866141736" header="0.51181102362204722" footer="0.51181102362204722"/>
  <pageSetup paperSize="9" scale="72" firstPageNumber="0" orientation="portrait" horizontalDpi="300" verticalDpi="300" r:id="rId1"/>
  <headerFooter alignWithMargins="0"/>
  <ignoredErrors>
    <ignoredError sqref="D35:E35 C33:E33 D34:E34 B37:E37 D36:E3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C53"/>
  <sheetViews>
    <sheetView zoomScale="90" zoomScaleNormal="90" workbookViewId="0">
      <selection activeCell="A29" sqref="A29"/>
    </sheetView>
  </sheetViews>
  <sheetFormatPr baseColWidth="10" defaultColWidth="11.42578125" defaultRowHeight="12.75" x14ac:dyDescent="0.2"/>
  <cols>
    <col min="1" max="1" width="51.7109375" customWidth="1"/>
  </cols>
  <sheetData>
    <row r="1" spans="1:3" ht="19.5" x14ac:dyDescent="0.4">
      <c r="A1" s="202" t="s">
        <v>87</v>
      </c>
    </row>
    <row r="3" spans="1:3" x14ac:dyDescent="0.2">
      <c r="A3" s="367" t="s">
        <v>88</v>
      </c>
      <c r="B3" s="368" t="s">
        <v>89</v>
      </c>
      <c r="C3" s="368" t="s">
        <v>90</v>
      </c>
    </row>
    <row r="4" spans="1:3" x14ac:dyDescent="0.2">
      <c r="A4" s="369" t="s">
        <v>91</v>
      </c>
      <c r="B4" s="370"/>
      <c r="C4" s="269"/>
    </row>
    <row r="5" spans="1:3" x14ac:dyDescent="0.2">
      <c r="A5" s="369" t="s">
        <v>92</v>
      </c>
      <c r="B5" s="370"/>
      <c r="C5" s="269"/>
    </row>
    <row r="6" spans="1:3" x14ac:dyDescent="0.2">
      <c r="A6" s="369" t="s">
        <v>93</v>
      </c>
      <c r="B6" s="370"/>
      <c r="C6" s="269"/>
    </row>
    <row r="7" spans="1:3" x14ac:dyDescent="0.2">
      <c r="A7" s="369" t="s">
        <v>94</v>
      </c>
      <c r="B7" s="370"/>
      <c r="C7" s="269"/>
    </row>
    <row r="8" spans="1:3" x14ac:dyDescent="0.2">
      <c r="A8" s="369" t="s">
        <v>95</v>
      </c>
      <c r="B8" s="370"/>
      <c r="C8" s="370"/>
    </row>
    <row r="9" spans="1:3" x14ac:dyDescent="0.2">
      <c r="A9" s="369" t="s">
        <v>96</v>
      </c>
      <c r="B9" s="370"/>
      <c r="C9" s="269"/>
    </row>
    <row r="10" spans="1:3" x14ac:dyDescent="0.2">
      <c r="A10" s="369" t="s">
        <v>97</v>
      </c>
      <c r="B10" s="370"/>
      <c r="C10" s="269"/>
    </row>
    <row r="11" spans="1:3" x14ac:dyDescent="0.2">
      <c r="A11" s="369" t="s">
        <v>98</v>
      </c>
      <c r="B11" s="370"/>
      <c r="C11" s="269"/>
    </row>
    <row r="12" spans="1:3" x14ac:dyDescent="0.2">
      <c r="A12" s="369" t="s">
        <v>99</v>
      </c>
      <c r="B12" s="370"/>
      <c r="C12" s="269"/>
    </row>
    <row r="13" spans="1:3" x14ac:dyDescent="0.2">
      <c r="A13" s="371" t="s">
        <v>75</v>
      </c>
      <c r="B13" s="372">
        <f>SUM(B4:B12)</f>
        <v>0</v>
      </c>
      <c r="C13" s="372">
        <f>SUM(C4:C12)</f>
        <v>0</v>
      </c>
    </row>
    <row r="14" spans="1:3" x14ac:dyDescent="0.2">
      <c r="A14" s="373"/>
      <c r="B14" s="373"/>
      <c r="C14" s="373"/>
    </row>
    <row r="15" spans="1:3" x14ac:dyDescent="0.2">
      <c r="A15" s="367" t="s">
        <v>100</v>
      </c>
      <c r="B15" s="368" t="s">
        <v>89</v>
      </c>
      <c r="C15" s="368" t="s">
        <v>90</v>
      </c>
    </row>
    <row r="16" spans="1:3" x14ac:dyDescent="0.2">
      <c r="A16" s="369" t="s">
        <v>101</v>
      </c>
      <c r="B16" s="370"/>
      <c r="C16" s="269"/>
    </row>
    <row r="17" spans="1:3" x14ac:dyDescent="0.2">
      <c r="A17" s="369" t="s">
        <v>102</v>
      </c>
      <c r="B17" s="370"/>
      <c r="C17" s="269"/>
    </row>
    <row r="18" spans="1:3" x14ac:dyDescent="0.2">
      <c r="A18" s="369" t="s">
        <v>103</v>
      </c>
      <c r="B18" s="370"/>
      <c r="C18" s="269"/>
    </row>
    <row r="19" spans="1:3" x14ac:dyDescent="0.2">
      <c r="A19" s="369" t="s">
        <v>95</v>
      </c>
      <c r="B19" s="370"/>
      <c r="C19" s="370"/>
    </row>
    <row r="20" spans="1:3" x14ac:dyDescent="0.2">
      <c r="A20" s="371" t="s">
        <v>75</v>
      </c>
      <c r="B20" s="372">
        <f>SUM(B16:B19)</f>
        <v>0</v>
      </c>
      <c r="C20" s="372">
        <f>SUM(C16:C19)</f>
        <v>0</v>
      </c>
    </row>
    <row r="21" spans="1:3" x14ac:dyDescent="0.2">
      <c r="A21" s="373"/>
      <c r="B21" s="373"/>
      <c r="C21" s="373"/>
    </row>
    <row r="22" spans="1:3" x14ac:dyDescent="0.2">
      <c r="A22" s="367" t="s">
        <v>104</v>
      </c>
      <c r="B22" s="368" t="s">
        <v>89</v>
      </c>
      <c r="C22" s="368" t="s">
        <v>90</v>
      </c>
    </row>
    <row r="23" spans="1:3" x14ac:dyDescent="0.2">
      <c r="A23" s="369" t="s">
        <v>105</v>
      </c>
      <c r="B23" s="370"/>
      <c r="C23" s="269"/>
    </row>
    <row r="24" spans="1:3" x14ac:dyDescent="0.2">
      <c r="A24" s="369" t="s">
        <v>106</v>
      </c>
      <c r="B24" s="370"/>
      <c r="C24" s="269"/>
    </row>
    <row r="25" spans="1:3" x14ac:dyDescent="0.2">
      <c r="A25" s="369" t="s">
        <v>107</v>
      </c>
      <c r="B25" s="370"/>
      <c r="C25" s="370"/>
    </row>
    <row r="26" spans="1:3" x14ac:dyDescent="0.2">
      <c r="A26" s="369" t="s">
        <v>108</v>
      </c>
      <c r="B26" s="370"/>
      <c r="C26" s="269"/>
    </row>
    <row r="27" spans="1:3" x14ac:dyDescent="0.2">
      <c r="A27" s="369" t="s">
        <v>109</v>
      </c>
      <c r="B27" s="370"/>
      <c r="C27" s="370"/>
    </row>
    <row r="28" spans="1:3" x14ac:dyDescent="0.2">
      <c r="A28" s="385" t="s">
        <v>275</v>
      </c>
      <c r="B28" s="384"/>
      <c r="C28" s="384"/>
    </row>
    <row r="29" spans="1:3" x14ac:dyDescent="0.2">
      <c r="A29" s="369" t="s">
        <v>111</v>
      </c>
      <c r="B29" s="386"/>
      <c r="C29" s="387"/>
    </row>
    <row r="30" spans="1:3" x14ac:dyDescent="0.2">
      <c r="A30" s="369" t="s">
        <v>269</v>
      </c>
      <c r="B30" s="269"/>
      <c r="C30" s="370"/>
    </row>
    <row r="31" spans="1:3" x14ac:dyDescent="0.2">
      <c r="A31" s="369" t="s">
        <v>112</v>
      </c>
      <c r="B31" s="269"/>
      <c r="C31" s="370"/>
    </row>
    <row r="32" spans="1:3" x14ac:dyDescent="0.2">
      <c r="A32" s="371" t="s">
        <v>75</v>
      </c>
      <c r="B32" s="372">
        <f>SUM(B23:B31)</f>
        <v>0</v>
      </c>
      <c r="C32" s="372">
        <f>SUM(C23:C31)</f>
        <v>0</v>
      </c>
    </row>
    <row r="33" spans="1:3" x14ac:dyDescent="0.2">
      <c r="A33" s="373"/>
      <c r="B33" s="373"/>
      <c r="C33" s="373"/>
    </row>
    <row r="34" spans="1:3" x14ac:dyDescent="0.2">
      <c r="A34" s="367" t="s">
        <v>113</v>
      </c>
      <c r="B34" s="368" t="s">
        <v>89</v>
      </c>
      <c r="C34" s="368" t="s">
        <v>90</v>
      </c>
    </row>
    <row r="35" spans="1:3" x14ac:dyDescent="0.2">
      <c r="A35" s="374" t="s">
        <v>114</v>
      </c>
      <c r="B35" s="370"/>
      <c r="C35" s="370"/>
    </row>
    <row r="36" spans="1:3" x14ac:dyDescent="0.2">
      <c r="A36" s="374" t="s">
        <v>115</v>
      </c>
      <c r="B36" s="370"/>
      <c r="C36" s="370"/>
    </row>
    <row r="37" spans="1:3" x14ac:dyDescent="0.2">
      <c r="A37" s="374" t="s">
        <v>116</v>
      </c>
      <c r="B37" s="370"/>
      <c r="C37" s="370"/>
    </row>
    <row r="38" spans="1:3" x14ac:dyDescent="0.2">
      <c r="A38" s="374" t="s">
        <v>117</v>
      </c>
      <c r="B38" s="370"/>
      <c r="C38" s="370"/>
    </row>
    <row r="39" spans="1:3" x14ac:dyDescent="0.2">
      <c r="A39" s="374" t="s">
        <v>118</v>
      </c>
      <c r="B39" s="370"/>
      <c r="C39" s="370"/>
    </row>
    <row r="40" spans="1:3" x14ac:dyDescent="0.2">
      <c r="A40" s="374" t="s">
        <v>118</v>
      </c>
      <c r="B40" s="370"/>
      <c r="C40" s="370"/>
    </row>
    <row r="41" spans="1:3" x14ac:dyDescent="0.2">
      <c r="A41" s="371" t="s">
        <v>75</v>
      </c>
      <c r="B41" s="372">
        <f>SUM(B35:B40)</f>
        <v>0</v>
      </c>
      <c r="C41" s="372">
        <f>SUM(C35:C40)</f>
        <v>0</v>
      </c>
    </row>
    <row r="42" spans="1:3" x14ac:dyDescent="0.2">
      <c r="A42" s="373"/>
      <c r="B42" s="373"/>
      <c r="C42" s="373"/>
    </row>
    <row r="43" spans="1:3" x14ac:dyDescent="0.2">
      <c r="A43" s="367" t="s">
        <v>119</v>
      </c>
      <c r="B43" s="368" t="s">
        <v>89</v>
      </c>
      <c r="C43" s="368" t="s">
        <v>90</v>
      </c>
    </row>
    <row r="44" spans="1:3" x14ac:dyDescent="0.2">
      <c r="A44" s="374" t="s">
        <v>120</v>
      </c>
      <c r="B44" s="370"/>
      <c r="C44" s="370"/>
    </row>
    <row r="45" spans="1:3" x14ac:dyDescent="0.2">
      <c r="A45" s="374" t="s">
        <v>121</v>
      </c>
      <c r="B45" s="370"/>
      <c r="C45" s="370"/>
    </row>
    <row r="46" spans="1:3" x14ac:dyDescent="0.2">
      <c r="A46" s="374" t="s">
        <v>122</v>
      </c>
      <c r="B46" s="370"/>
      <c r="C46" s="370"/>
    </row>
    <row r="47" spans="1:3" x14ac:dyDescent="0.2">
      <c r="A47" s="374" t="s">
        <v>118</v>
      </c>
      <c r="B47" s="370"/>
      <c r="C47" s="370"/>
    </row>
    <row r="48" spans="1:3" x14ac:dyDescent="0.2">
      <c r="A48" s="374" t="s">
        <v>118</v>
      </c>
      <c r="B48" s="370"/>
      <c r="C48" s="370"/>
    </row>
    <row r="49" spans="1:3" x14ac:dyDescent="0.2">
      <c r="A49" s="371" t="s">
        <v>75</v>
      </c>
      <c r="B49" s="372">
        <f>SUM(B44:B48)</f>
        <v>0</v>
      </c>
      <c r="C49" s="372">
        <f>SUM(C44:C48)</f>
        <v>0</v>
      </c>
    </row>
    <row r="53" spans="1:3" x14ac:dyDescent="0.2">
      <c r="B53" s="29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G46"/>
  <sheetViews>
    <sheetView showGridLines="0" topLeftCell="A7" zoomScale="85" zoomScaleNormal="85" workbookViewId="0">
      <selection activeCell="B29" sqref="B29"/>
    </sheetView>
  </sheetViews>
  <sheetFormatPr baseColWidth="10" defaultColWidth="11.42578125" defaultRowHeight="12.75" x14ac:dyDescent="0.2"/>
  <cols>
    <col min="1" max="1" width="43.5703125" customWidth="1"/>
    <col min="2" max="2" width="15.140625" customWidth="1"/>
    <col min="3" max="3" width="46" customWidth="1"/>
    <col min="4" max="4" width="14.140625" customWidth="1"/>
    <col min="5" max="5" width="3.42578125" customWidth="1"/>
    <col min="6" max="6" width="37.28515625" customWidth="1"/>
    <col min="7" max="7" width="12" customWidth="1"/>
  </cols>
  <sheetData>
    <row r="1" spans="1:7" ht="21" customHeight="1" x14ac:dyDescent="0.25">
      <c r="A1" s="192" t="s">
        <v>55</v>
      </c>
      <c r="B1" s="415" t="str">
        <f>+'Mode d''emploi'!C2</f>
        <v>EEDF .....</v>
      </c>
      <c r="C1" s="415"/>
    </row>
    <row r="2" spans="1:7" ht="21" customHeight="1" thickBot="1" x14ac:dyDescent="0.3">
      <c r="A2" s="192" t="s">
        <v>123</v>
      </c>
      <c r="B2" s="415" t="str">
        <f>+'Mode d''emploi'!C1</f>
        <v>............</v>
      </c>
      <c r="C2" s="415"/>
      <c r="F2" s="421"/>
      <c r="G2" s="421"/>
    </row>
    <row r="3" spans="1:7" ht="21" customHeight="1" thickBot="1" x14ac:dyDescent="0.25">
      <c r="A3" s="422" t="s">
        <v>124</v>
      </c>
      <c r="B3" s="422"/>
      <c r="C3" s="422" t="s">
        <v>125</v>
      </c>
      <c r="D3" s="422"/>
    </row>
    <row r="4" spans="1:7" ht="21" customHeight="1" x14ac:dyDescent="0.2">
      <c r="A4" s="180"/>
      <c r="B4" s="181" t="s">
        <v>126</v>
      </c>
      <c r="C4" s="182"/>
      <c r="D4" s="183" t="str">
        <f>B4</f>
        <v>Montant</v>
      </c>
    </row>
    <row r="5" spans="1:7" ht="21" customHeight="1" x14ac:dyDescent="0.2">
      <c r="A5" s="204" t="s">
        <v>63</v>
      </c>
      <c r="B5" s="4"/>
      <c r="C5" s="209" t="s">
        <v>77</v>
      </c>
      <c r="D5" s="5"/>
    </row>
    <row r="6" spans="1:7" ht="21" customHeight="1" x14ac:dyDescent="0.2">
      <c r="A6" s="204" t="s">
        <v>127</v>
      </c>
      <c r="B6" s="235">
        <f>'Infos prepa Fonctionnement'!B41</f>
        <v>0</v>
      </c>
      <c r="C6" s="209" t="s">
        <v>128</v>
      </c>
      <c r="D6" s="237">
        <f>'Infos prepa Fonctionnement'!C41+'Infos prepa Fonctionnement'!C25</f>
        <v>0</v>
      </c>
    </row>
    <row r="7" spans="1:7" ht="21" customHeight="1" x14ac:dyDescent="0.2">
      <c r="A7" s="204" t="s">
        <v>129</v>
      </c>
      <c r="B7" s="235">
        <f>'Infos prepa Fonctionnement'!B4</f>
        <v>0</v>
      </c>
      <c r="C7" s="209" t="s">
        <v>130</v>
      </c>
      <c r="D7" s="238">
        <f>'Infos prepa Fonctionnement'!C49</f>
        <v>0</v>
      </c>
    </row>
    <row r="8" spans="1:7" ht="21" customHeight="1" x14ac:dyDescent="0.2">
      <c r="A8" s="204" t="s">
        <v>131</v>
      </c>
      <c r="B8" s="234">
        <f>'Infos prepa Fonctionnement'!B23</f>
        <v>0</v>
      </c>
      <c r="C8" s="209" t="s">
        <v>132</v>
      </c>
      <c r="D8" s="237">
        <f>'Infos prepa Fonctionnement'!C8+'Infos prepa Fonctionnement'!C19</f>
        <v>0</v>
      </c>
    </row>
    <row r="9" spans="1:7" ht="21" customHeight="1" x14ac:dyDescent="0.2">
      <c r="A9" s="205" t="s">
        <v>65</v>
      </c>
      <c r="B9" s="234">
        <f>'Infos prepa Fonctionnement'!B5</f>
        <v>0</v>
      </c>
      <c r="C9" s="209"/>
      <c r="D9" s="217"/>
    </row>
    <row r="10" spans="1:7" ht="21" customHeight="1" x14ac:dyDescent="0.2">
      <c r="A10" s="204" t="s">
        <v>66</v>
      </c>
      <c r="B10" s="234">
        <f>'Infos prepa Fonctionnement'!B6</f>
        <v>0</v>
      </c>
      <c r="C10" s="209" t="s">
        <v>133</v>
      </c>
      <c r="D10" s="5"/>
    </row>
    <row r="11" spans="1:7" ht="21" customHeight="1" x14ac:dyDescent="0.2">
      <c r="A11" s="204" t="s">
        <v>67</v>
      </c>
      <c r="B11" s="234">
        <f>'Infos prepa Fonctionnement'!B7</f>
        <v>0</v>
      </c>
      <c r="C11" s="209"/>
      <c r="D11" s="217"/>
    </row>
    <row r="12" spans="1:7" ht="21" customHeight="1" x14ac:dyDescent="0.2">
      <c r="A12" s="206" t="s">
        <v>134</v>
      </c>
      <c r="B12" s="235">
        <f>'Infos prepa Fonctionnement'!B49</f>
        <v>0</v>
      </c>
      <c r="C12" s="209" t="s">
        <v>135</v>
      </c>
      <c r="D12" s="5"/>
    </row>
    <row r="13" spans="1:7" ht="21" customHeight="1" x14ac:dyDescent="0.2">
      <c r="A13" s="204" t="s">
        <v>136</v>
      </c>
      <c r="B13" s="234">
        <f>'Infos prepa Fonctionnement'!B8</f>
        <v>0</v>
      </c>
      <c r="C13" s="209"/>
      <c r="D13" s="217"/>
    </row>
    <row r="14" spans="1:7" ht="21" customHeight="1" x14ac:dyDescent="0.2">
      <c r="A14" s="206" t="s">
        <v>137</v>
      </c>
      <c r="B14" s="234">
        <f>'Infos prepa Fonctionnement'!B19</f>
        <v>0</v>
      </c>
      <c r="C14" s="209" t="s">
        <v>138</v>
      </c>
      <c r="D14" s="5"/>
    </row>
    <row r="15" spans="1:7" ht="21" customHeight="1" x14ac:dyDescent="0.2">
      <c r="A15" s="207" t="s">
        <v>139</v>
      </c>
      <c r="B15" s="234">
        <f>'Infos prepa Fonctionnement'!B9+'Infos prepa Fonctionnement'!B17</f>
        <v>0</v>
      </c>
      <c r="C15" s="209"/>
      <c r="D15" s="217"/>
    </row>
    <row r="16" spans="1:7" ht="21" customHeight="1" x14ac:dyDescent="0.2">
      <c r="A16" s="208" t="s">
        <v>140</v>
      </c>
      <c r="B16" s="236">
        <f>'Infos prepa Fonctionnement'!B10+'Infos prepa Fonctionnement'!B18</f>
        <v>0</v>
      </c>
      <c r="C16" s="209" t="s">
        <v>141</v>
      </c>
      <c r="D16" s="237">
        <f>'Infos prepa Fonctionnement'!C30</f>
        <v>0</v>
      </c>
    </row>
    <row r="17" spans="1:4" ht="21" customHeight="1" x14ac:dyDescent="0.2">
      <c r="A17" s="208" t="s">
        <v>142</v>
      </c>
      <c r="B17" s="6"/>
      <c r="C17" s="210"/>
      <c r="D17" s="217"/>
    </row>
    <row r="18" spans="1:4" ht="21" customHeight="1" x14ac:dyDescent="0.2">
      <c r="A18" s="208" t="s">
        <v>143</v>
      </c>
      <c r="B18" s="6"/>
      <c r="C18" s="211" t="s">
        <v>144</v>
      </c>
      <c r="D18" s="7"/>
    </row>
    <row r="19" spans="1:4" ht="21" customHeight="1" x14ac:dyDescent="0.2">
      <c r="A19" s="204" t="s">
        <v>145</v>
      </c>
      <c r="B19" s="236">
        <f>'Infos prepa Fonctionnement'!B25</f>
        <v>0</v>
      </c>
      <c r="C19" s="212"/>
      <c r="D19" s="217"/>
    </row>
    <row r="20" spans="1:4" ht="21" customHeight="1" x14ac:dyDescent="0.2">
      <c r="A20" s="208" t="s">
        <v>146</v>
      </c>
      <c r="B20" s="6"/>
      <c r="C20" s="209" t="s">
        <v>112</v>
      </c>
      <c r="D20" s="239">
        <f>'Infos prepa Fonctionnement'!C31</f>
        <v>0</v>
      </c>
    </row>
    <row r="21" spans="1:4" ht="21" customHeight="1" x14ac:dyDescent="0.2">
      <c r="A21" s="204" t="s">
        <v>71</v>
      </c>
      <c r="B21" s="6"/>
      <c r="C21" s="209" t="s">
        <v>147</v>
      </c>
      <c r="D21" s="239">
        <f>'Infos prepa Fonctionnement'!C27</f>
        <v>0</v>
      </c>
    </row>
    <row r="22" spans="1:4" ht="21" customHeight="1" x14ac:dyDescent="0.2">
      <c r="A22" s="204" t="s">
        <v>148</v>
      </c>
      <c r="B22" s="236">
        <f>'Infos prepa Fonctionnement'!B16+'Infos prepa Fonctionnement'!B24</f>
        <v>0</v>
      </c>
      <c r="C22" s="213" t="s">
        <v>149</v>
      </c>
      <c r="D22" s="240">
        <f>'Infos prepa Fonctionnement'!C28</f>
        <v>0</v>
      </c>
    </row>
    <row r="23" spans="1:4" ht="21" customHeight="1" x14ac:dyDescent="0.2">
      <c r="A23" s="208" t="s">
        <v>73</v>
      </c>
      <c r="B23" s="236">
        <f>'Infos prepa Fonctionnement'!B11</f>
        <v>0</v>
      </c>
      <c r="C23" s="214"/>
      <c r="D23" s="218"/>
    </row>
    <row r="24" spans="1:4" ht="21" customHeight="1" x14ac:dyDescent="0.2">
      <c r="A24" s="296" t="s">
        <v>150</v>
      </c>
      <c r="B24" s="236">
        <f>'Infos prepa Fonctionnement'!B26</f>
        <v>0</v>
      </c>
      <c r="C24" s="295"/>
      <c r="D24" s="219"/>
    </row>
    <row r="25" spans="1:4" ht="21" customHeight="1" x14ac:dyDescent="0.2">
      <c r="A25" s="208" t="s">
        <v>151</v>
      </c>
      <c r="B25" s="6"/>
      <c r="C25" s="216"/>
      <c r="D25" s="219"/>
    </row>
    <row r="26" spans="1:4" ht="21" customHeight="1" x14ac:dyDescent="0.2">
      <c r="A26" s="208" t="s">
        <v>152</v>
      </c>
      <c r="B26" s="236">
        <f>'Infos prepa Fonctionnement'!B12</f>
        <v>0</v>
      </c>
      <c r="C26" s="215"/>
      <c r="D26" s="219"/>
    </row>
    <row r="27" spans="1:4" ht="21" customHeight="1" x14ac:dyDescent="0.2">
      <c r="A27" s="208" t="s">
        <v>153</v>
      </c>
      <c r="B27" s="236">
        <f>'Infos prepa Fonctionnement'!B27</f>
        <v>0</v>
      </c>
      <c r="C27" s="216"/>
      <c r="D27" s="219"/>
    </row>
    <row r="28" spans="1:4" ht="21" customHeight="1" x14ac:dyDescent="0.2">
      <c r="A28" s="208" t="s">
        <v>276</v>
      </c>
      <c r="B28" s="236">
        <f>(D5+D6+D8)*0.1</f>
        <v>0</v>
      </c>
      <c r="C28" s="216"/>
      <c r="D28" s="219"/>
    </row>
    <row r="29" spans="1:4" ht="21" customHeight="1" x14ac:dyDescent="0.2">
      <c r="A29" s="208" t="s">
        <v>110</v>
      </c>
      <c r="B29" s="236">
        <f>'Infos prepa Fonctionnement'!B28</f>
        <v>0</v>
      </c>
      <c r="C29" s="216"/>
      <c r="D29" s="219"/>
    </row>
    <row r="30" spans="1:4" ht="21" customHeight="1" thickBot="1" x14ac:dyDescent="0.25">
      <c r="A30" s="204" t="s">
        <v>271</v>
      </c>
      <c r="B30" s="234">
        <f>'Infos prepa Fonctionnement'!B29</f>
        <v>0</v>
      </c>
      <c r="C30" s="215"/>
      <c r="D30" s="220"/>
    </row>
    <row r="31" spans="1:4" ht="21" customHeight="1" thickBot="1" x14ac:dyDescent="0.25">
      <c r="A31" s="61" t="s">
        <v>75</v>
      </c>
      <c r="B31" s="37">
        <f>SUM(B5:B30)</f>
        <v>0</v>
      </c>
      <c r="C31" s="62" t="s">
        <v>75</v>
      </c>
      <c r="D31" s="37">
        <f>SUM(D5:D30)</f>
        <v>0</v>
      </c>
    </row>
    <row r="32" spans="1:4" ht="21" customHeight="1" x14ac:dyDescent="0.25">
      <c r="A32" s="35"/>
      <c r="B32" s="36" t="str">
        <f>IF(B31&gt;D31,"Déficit : " &amp; B31-D31 &amp; " €",IF(B31&lt;D31,"Excédent : "&amp;D31-B31&amp;" €","Equilibre"))</f>
        <v>Equilibre</v>
      </c>
    </row>
    <row r="33" spans="1:3" ht="21" customHeight="1" x14ac:dyDescent="0.25">
      <c r="B33" s="131"/>
      <c r="C33" s="293"/>
    </row>
    <row r="34" spans="1:3" ht="13.5" thickBot="1" x14ac:dyDescent="0.25">
      <c r="B34" s="31"/>
      <c r="C34" s="31"/>
    </row>
    <row r="35" spans="1:3" ht="13.5" thickBot="1" x14ac:dyDescent="0.25">
      <c r="A35" s="419" t="s">
        <v>263</v>
      </c>
      <c r="B35" s="420"/>
    </row>
    <row r="36" spans="1:3" ht="16.5" customHeight="1" thickBot="1" x14ac:dyDescent="0.25">
      <c r="A36" s="200" t="s">
        <v>154</v>
      </c>
      <c r="B36" s="201" t="s">
        <v>126</v>
      </c>
    </row>
    <row r="37" spans="1:3" ht="16.5" customHeight="1" x14ac:dyDescent="0.2">
      <c r="A37" s="32"/>
      <c r="B37" s="1"/>
    </row>
    <row r="38" spans="1:3" ht="16.5" customHeight="1" x14ac:dyDescent="0.2">
      <c r="A38" s="32"/>
      <c r="B38" s="1"/>
    </row>
    <row r="39" spans="1:3" ht="16.5" customHeight="1" x14ac:dyDescent="0.2">
      <c r="A39" s="32"/>
      <c r="B39" s="1"/>
    </row>
    <row r="40" spans="1:3" ht="16.5" customHeight="1" x14ac:dyDescent="0.2">
      <c r="A40" s="3"/>
      <c r="B40" s="2"/>
    </row>
    <row r="41" spans="1:3" ht="16.5" customHeight="1" x14ac:dyDescent="0.2">
      <c r="A41" s="3"/>
      <c r="B41" s="2"/>
    </row>
    <row r="42" spans="1:3" ht="16.5" customHeight="1" x14ac:dyDescent="0.2">
      <c r="A42" s="3"/>
      <c r="B42" s="2"/>
    </row>
    <row r="43" spans="1:3" ht="16.5" customHeight="1" x14ac:dyDescent="0.2">
      <c r="A43" s="63" t="s">
        <v>62</v>
      </c>
      <c r="B43" s="48">
        <f>SUM(B37:B42)</f>
        <v>0</v>
      </c>
    </row>
    <row r="44" spans="1:3" ht="16.5" customHeight="1" x14ac:dyDescent="0.2"/>
    <row r="45" spans="1:3" ht="15.75" customHeight="1" x14ac:dyDescent="0.2"/>
    <row r="46" spans="1:3" ht="16.5" customHeight="1" x14ac:dyDescent="0.2"/>
  </sheetData>
  <mergeCells count="6">
    <mergeCell ref="A35:B35"/>
    <mergeCell ref="F2:G2"/>
    <mergeCell ref="A3:B3"/>
    <mergeCell ref="C3:D3"/>
    <mergeCell ref="B1:C1"/>
    <mergeCell ref="B2:C2"/>
  </mergeCells>
  <phoneticPr fontId="0" type="noConversion"/>
  <conditionalFormatting sqref="B32:B33">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69"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DD7EE"/>
    <pageSetUpPr fitToPage="1"/>
  </sheetPr>
  <dimension ref="A1:H54"/>
  <sheetViews>
    <sheetView showGridLines="0" zoomScale="90" workbookViewId="0"/>
  </sheetViews>
  <sheetFormatPr baseColWidth="10" defaultColWidth="11.42578125" defaultRowHeight="12.75" x14ac:dyDescent="0.2"/>
  <cols>
    <col min="1" max="1" width="50.5703125" style="50" customWidth="1"/>
    <col min="2" max="2" width="14.42578125" style="50" customWidth="1"/>
    <col min="3" max="3" width="15.5703125" style="50" customWidth="1"/>
    <col min="4" max="4" width="13.42578125" style="50" customWidth="1"/>
    <col min="5" max="5" width="14.85546875" style="50" customWidth="1"/>
    <col min="6" max="6" width="3" style="51" customWidth="1"/>
    <col min="7" max="7" width="36.85546875" style="50" customWidth="1"/>
    <col min="8" max="16384" width="11.42578125" style="50"/>
  </cols>
  <sheetData>
    <row r="1" spans="1:8" ht="18" customHeight="1" x14ac:dyDescent="0.25">
      <c r="A1" s="222" t="s">
        <v>155</v>
      </c>
      <c r="B1" s="192"/>
      <c r="C1" s="49"/>
    </row>
    <row r="2" spans="1:8" ht="15.75" customHeight="1" x14ac:dyDescent="0.25">
      <c r="A2" s="221"/>
      <c r="B2" s="223"/>
      <c r="C2" s="127"/>
    </row>
    <row r="3" spans="1:8" ht="14.45" customHeight="1" x14ac:dyDescent="0.2">
      <c r="A3" s="281" t="s">
        <v>156</v>
      </c>
      <c r="B3" s="425" t="str">
        <f>'Mode d''emploi'!C2</f>
        <v>EEDF .....</v>
      </c>
      <c r="C3" s="425"/>
      <c r="D3" s="425"/>
      <c r="E3" s="425"/>
      <c r="F3" s="67"/>
    </row>
    <row r="4" spans="1:8" ht="14.45" customHeight="1" x14ac:dyDescent="0.2">
      <c r="A4" s="281" t="s">
        <v>157</v>
      </c>
      <c r="B4" s="426"/>
      <c r="C4" s="426"/>
      <c r="D4" s="426"/>
      <c r="E4" s="426"/>
      <c r="F4" s="67"/>
    </row>
    <row r="5" spans="1:8" ht="14.45" customHeight="1" x14ac:dyDescent="0.2">
      <c r="A5" s="281" t="s">
        <v>158</v>
      </c>
      <c r="B5" s="428"/>
      <c r="C5" s="429"/>
      <c r="D5" s="429"/>
      <c r="E5" s="430"/>
      <c r="F5" s="67"/>
    </row>
    <row r="6" spans="1:8" ht="14.45" customHeight="1" x14ac:dyDescent="0.2">
      <c r="A6" s="281" t="s">
        <v>159</v>
      </c>
      <c r="B6" s="381"/>
      <c r="C6" s="382"/>
      <c r="D6" s="382"/>
      <c r="E6" s="383"/>
    </row>
    <row r="7" spans="1:8" ht="14.45" customHeight="1" x14ac:dyDescent="0.2">
      <c r="F7" s="50"/>
    </row>
    <row r="8" spans="1:8" ht="14.45" customHeight="1" x14ac:dyDescent="0.2">
      <c r="A8" s="52"/>
      <c r="B8" s="282" t="s">
        <v>160</v>
      </c>
      <c r="C8" s="282" t="s">
        <v>160</v>
      </c>
      <c r="D8" s="283" t="s">
        <v>161</v>
      </c>
      <c r="F8" s="50"/>
    </row>
    <row r="9" spans="1:8" ht="14.45" customHeight="1" thickBot="1" x14ac:dyDescent="0.25">
      <c r="A9" s="53"/>
      <c r="B9" s="284" t="s">
        <v>162</v>
      </c>
      <c r="C9" s="285" t="s">
        <v>163</v>
      </c>
      <c r="D9" s="286"/>
      <c r="F9" s="50"/>
    </row>
    <row r="10" spans="1:8" ht="14.45" customHeight="1" x14ac:dyDescent="0.2">
      <c r="A10" s="289" t="s">
        <v>164</v>
      </c>
      <c r="B10" s="193"/>
      <c r="C10" s="193"/>
      <c r="D10" s="193"/>
      <c r="F10" s="50"/>
      <c r="G10" s="271" t="s">
        <v>165</v>
      </c>
      <c r="H10" s="272" t="s">
        <v>126</v>
      </c>
    </row>
    <row r="11" spans="1:8" ht="14.45" customHeight="1" x14ac:dyDescent="0.2">
      <c r="A11" s="58"/>
      <c r="B11" s="55"/>
      <c r="C11" s="56"/>
      <c r="D11" s="56"/>
      <c r="F11" s="50"/>
      <c r="G11" s="40"/>
      <c r="H11" s="41"/>
    </row>
    <row r="12" spans="1:8" ht="14.45" customHeight="1" x14ac:dyDescent="0.2">
      <c r="A12" s="59"/>
      <c r="B12" s="287" t="s">
        <v>162</v>
      </c>
      <c r="C12" s="290" t="s">
        <v>166</v>
      </c>
      <c r="D12" s="290" t="s">
        <v>161</v>
      </c>
      <c r="F12" s="50"/>
      <c r="G12" s="40"/>
      <c r="H12" s="41"/>
    </row>
    <row r="13" spans="1:8" ht="14.45" customHeight="1" x14ac:dyDescent="0.2">
      <c r="A13" s="289" t="s">
        <v>167</v>
      </c>
      <c r="B13" s="288">
        <v>0</v>
      </c>
      <c r="C13" s="54"/>
      <c r="D13" s="54"/>
      <c r="F13" s="50"/>
      <c r="G13" s="40"/>
      <c r="H13" s="41"/>
    </row>
    <row r="14" spans="1:8" ht="14.45" customHeight="1" x14ac:dyDescent="0.2">
      <c r="A14" s="289" t="s">
        <v>168</v>
      </c>
      <c r="B14" s="288">
        <v>0</v>
      </c>
      <c r="C14" s="54"/>
      <c r="D14" s="54"/>
      <c r="F14" s="50"/>
      <c r="G14" s="42"/>
      <c r="H14" s="43"/>
    </row>
    <row r="15" spans="1:8" ht="14.45" customHeight="1" x14ac:dyDescent="0.2">
      <c r="A15" s="128"/>
      <c r="G15" s="44"/>
      <c r="H15" s="45"/>
    </row>
    <row r="16" spans="1:8" ht="14.45" customHeight="1" x14ac:dyDescent="0.2">
      <c r="A16" s="427" t="s">
        <v>124</v>
      </c>
      <c r="B16" s="247" t="s">
        <v>169</v>
      </c>
      <c r="C16" s="247" t="s">
        <v>169</v>
      </c>
      <c r="D16" s="247" t="s">
        <v>170</v>
      </c>
      <c r="E16" s="247" t="s">
        <v>171</v>
      </c>
      <c r="G16" s="246" t="s">
        <v>75</v>
      </c>
      <c r="H16" s="242">
        <f>SUM(H11:H15)</f>
        <v>0</v>
      </c>
    </row>
    <row r="17" spans="1:8" ht="14.45" customHeight="1" x14ac:dyDescent="0.2">
      <c r="A17" s="427"/>
      <c r="B17" s="248" t="s">
        <v>172</v>
      </c>
      <c r="C17" s="248" t="s">
        <v>173</v>
      </c>
      <c r="D17" s="248" t="s">
        <v>62</v>
      </c>
      <c r="E17" s="249" t="s">
        <v>174</v>
      </c>
      <c r="G17" s="38"/>
      <c r="H17" s="39"/>
    </row>
    <row r="18" spans="1:8" ht="14.45" customHeight="1" x14ac:dyDescent="0.2">
      <c r="A18" s="250" t="s">
        <v>175</v>
      </c>
      <c r="B18" s="68"/>
      <c r="C18" s="241">
        <f>H16</f>
        <v>0</v>
      </c>
      <c r="D18" s="263">
        <f>(B18*$D$10*($B$10+$C$10))+C18</f>
        <v>0</v>
      </c>
      <c r="E18" s="264" t="str">
        <f t="shared" ref="E18:E34" si="0">IF($B$10=0,"",D18/$B$10)</f>
        <v/>
      </c>
      <c r="G18" s="273" t="s">
        <v>176</v>
      </c>
      <c r="H18" s="274" t="s">
        <v>126</v>
      </c>
    </row>
    <row r="19" spans="1:8" ht="14.45" customHeight="1" x14ac:dyDescent="0.2">
      <c r="A19" s="251" t="s">
        <v>177</v>
      </c>
      <c r="B19" s="68"/>
      <c r="C19" s="68"/>
      <c r="D19" s="263">
        <f>(B19*$D$10*($B$10+$C$10))+C19</f>
        <v>0</v>
      </c>
      <c r="E19" s="264" t="str">
        <f t="shared" si="0"/>
        <v/>
      </c>
      <c r="F19" s="50"/>
      <c r="G19" s="275" t="s">
        <v>178</v>
      </c>
      <c r="H19" s="276"/>
    </row>
    <row r="20" spans="1:8" ht="14.45" customHeight="1" x14ac:dyDescent="0.2">
      <c r="A20" s="251" t="s">
        <v>64</v>
      </c>
      <c r="B20" s="68">
        <v>7</v>
      </c>
      <c r="C20" s="68"/>
      <c r="D20" s="263">
        <f>(B20*$D$10*($B$10+$C$10))+C20</f>
        <v>0</v>
      </c>
      <c r="E20" s="264" t="str">
        <f t="shared" si="0"/>
        <v/>
      </c>
      <c r="F20" s="50"/>
      <c r="G20" s="40"/>
      <c r="H20" s="41"/>
    </row>
    <row r="21" spans="1:8" ht="14.45" customHeight="1" x14ac:dyDescent="0.2">
      <c r="A21" s="251" t="s">
        <v>179</v>
      </c>
      <c r="B21" s="68">
        <v>7</v>
      </c>
      <c r="C21" s="68"/>
      <c r="D21" s="263">
        <f>+B21*(C13*D13+C14*D14)+C21</f>
        <v>0</v>
      </c>
      <c r="E21" s="264" t="str">
        <f t="shared" si="0"/>
        <v/>
      </c>
      <c r="F21" s="50"/>
      <c r="G21" s="40"/>
      <c r="H21" s="41"/>
    </row>
    <row r="22" spans="1:8" ht="14.45" customHeight="1" x14ac:dyDescent="0.2">
      <c r="A22" s="252" t="s">
        <v>65</v>
      </c>
      <c r="B22" s="68">
        <v>1.2</v>
      </c>
      <c r="C22" s="241">
        <f>H25</f>
        <v>0</v>
      </c>
      <c r="D22" s="263">
        <f>(B22*$D$10*($B$10+$C$10))+C22</f>
        <v>0</v>
      </c>
      <c r="E22" s="264" t="str">
        <f t="shared" si="0"/>
        <v/>
      </c>
      <c r="F22" s="50"/>
      <c r="G22" s="40"/>
      <c r="H22" s="41"/>
    </row>
    <row r="23" spans="1:8" ht="14.45" customHeight="1" x14ac:dyDescent="0.2">
      <c r="A23" s="251" t="s">
        <v>180</v>
      </c>
      <c r="B23" s="68"/>
      <c r="C23" s="68"/>
      <c r="D23" s="263">
        <f>(B23*$D$10*($B$10+$C$10))+C23</f>
        <v>0</v>
      </c>
      <c r="E23" s="264" t="str">
        <f t="shared" si="0"/>
        <v/>
      </c>
      <c r="F23" s="50"/>
      <c r="G23" s="40"/>
      <c r="H23" s="41"/>
    </row>
    <row r="24" spans="1:8" ht="14.45" customHeight="1" x14ac:dyDescent="0.2">
      <c r="A24" s="251" t="s">
        <v>181</v>
      </c>
      <c r="B24" s="68"/>
      <c r="C24" s="68"/>
      <c r="D24" s="263">
        <f>(B24*$D$10*($B$10+$C$10))+C24</f>
        <v>0</v>
      </c>
      <c r="E24" s="264" t="str">
        <f t="shared" si="0"/>
        <v/>
      </c>
      <c r="F24" s="50"/>
      <c r="G24" s="40"/>
      <c r="H24" s="41"/>
    </row>
    <row r="25" spans="1:8" ht="14.45" customHeight="1" x14ac:dyDescent="0.2">
      <c r="A25" s="253" t="s">
        <v>67</v>
      </c>
      <c r="B25" s="68">
        <v>2.7</v>
      </c>
      <c r="C25" s="241">
        <f>H35</f>
        <v>0</v>
      </c>
      <c r="D25" s="263">
        <f>(B25*$D$10*($B$10+$C$10))+C25</f>
        <v>0</v>
      </c>
      <c r="E25" s="264" t="str">
        <f t="shared" si="0"/>
        <v/>
      </c>
      <c r="F25" s="50"/>
      <c r="G25" s="246" t="s">
        <v>75</v>
      </c>
      <c r="H25" s="243">
        <f>SUM(H20:H24)</f>
        <v>0</v>
      </c>
    </row>
    <row r="26" spans="1:8" ht="14.45" customHeight="1" x14ac:dyDescent="0.2">
      <c r="A26" s="251" t="s">
        <v>182</v>
      </c>
      <c r="B26" s="68">
        <v>10</v>
      </c>
      <c r="C26" s="68"/>
      <c r="D26" s="263">
        <f>(B26*$D$10*($B$10+$C$10))+C26</f>
        <v>0</v>
      </c>
      <c r="E26" s="264" t="str">
        <f t="shared" si="0"/>
        <v/>
      </c>
      <c r="F26" s="50"/>
      <c r="G26" s="46"/>
      <c r="H26" s="47"/>
    </row>
    <row r="27" spans="1:8" ht="14.45" customHeight="1" x14ac:dyDescent="0.2">
      <c r="A27" s="251" t="s">
        <v>183</v>
      </c>
      <c r="B27" s="68">
        <v>10</v>
      </c>
      <c r="C27" s="68"/>
      <c r="D27" s="263">
        <f>B27*($D$13*$C$13+$C$14*$D$14)+C27</f>
        <v>0</v>
      </c>
      <c r="E27" s="264" t="str">
        <f t="shared" si="0"/>
        <v/>
      </c>
      <c r="F27" s="50"/>
      <c r="G27" s="277" t="s">
        <v>184</v>
      </c>
      <c r="H27" s="274" t="s">
        <v>126</v>
      </c>
    </row>
    <row r="28" spans="1:8" ht="14.45" customHeight="1" x14ac:dyDescent="0.2">
      <c r="A28" s="251" t="s">
        <v>185</v>
      </c>
      <c r="B28" s="68"/>
      <c r="C28" s="68"/>
      <c r="D28" s="263">
        <f t="shared" ref="D28:D31" si="1">(B28*$D$10*($B$10+$C$10))+C28</f>
        <v>0</v>
      </c>
      <c r="E28" s="264" t="str">
        <f t="shared" si="0"/>
        <v/>
      </c>
      <c r="F28" s="60"/>
      <c r="G28" s="278" t="s">
        <v>186</v>
      </c>
      <c r="H28" s="279"/>
    </row>
    <row r="29" spans="1:8" ht="14.45" customHeight="1" x14ac:dyDescent="0.2">
      <c r="A29" s="251" t="s">
        <v>187</v>
      </c>
      <c r="B29" s="68"/>
      <c r="C29" s="68"/>
      <c r="D29" s="263">
        <f t="shared" si="1"/>
        <v>0</v>
      </c>
      <c r="E29" s="264" t="str">
        <f t="shared" si="0"/>
        <v/>
      </c>
      <c r="F29" s="60"/>
      <c r="G29" s="40"/>
      <c r="H29" s="41"/>
    </row>
    <row r="30" spans="1:8" ht="14.45" customHeight="1" x14ac:dyDescent="0.2">
      <c r="A30" s="251" t="s">
        <v>188</v>
      </c>
      <c r="B30" s="68"/>
      <c r="C30" s="68"/>
      <c r="D30" s="263">
        <f t="shared" si="1"/>
        <v>0</v>
      </c>
      <c r="E30" s="264" t="str">
        <f t="shared" si="0"/>
        <v/>
      </c>
      <c r="F30" s="50"/>
      <c r="G30" s="40"/>
      <c r="H30" s="41"/>
    </row>
    <row r="31" spans="1:8" ht="14.45" customHeight="1" x14ac:dyDescent="0.2">
      <c r="A31" s="251" t="s">
        <v>189</v>
      </c>
      <c r="B31" s="69"/>
      <c r="C31" s="68"/>
      <c r="D31" s="263">
        <f t="shared" si="1"/>
        <v>0</v>
      </c>
      <c r="E31" s="264" t="str">
        <f t="shared" si="0"/>
        <v/>
      </c>
      <c r="F31" s="50"/>
      <c r="G31" s="40"/>
      <c r="H31" s="41"/>
    </row>
    <row r="32" spans="1:8" ht="14.45" customHeight="1" x14ac:dyDescent="0.2">
      <c r="A32" s="251" t="s">
        <v>190</v>
      </c>
      <c r="B32" s="68"/>
      <c r="C32" s="68"/>
      <c r="D32" s="263">
        <f>(B32*$D$10*($B$10+$C$10))+C32</f>
        <v>0</v>
      </c>
      <c r="E32" s="264" t="str">
        <f t="shared" si="0"/>
        <v/>
      </c>
      <c r="F32" s="50"/>
      <c r="G32" s="40"/>
      <c r="H32" s="41"/>
    </row>
    <row r="33" spans="1:8" ht="14.45" customHeight="1" x14ac:dyDescent="0.2">
      <c r="A33" s="251" t="s">
        <v>272</v>
      </c>
      <c r="B33" s="68"/>
      <c r="C33" s="68"/>
      <c r="D33" s="263">
        <f>(B33*$D$10*($B$10+$C$10))+C33</f>
        <v>0</v>
      </c>
      <c r="E33" s="264"/>
      <c r="F33" s="50"/>
      <c r="G33" s="40"/>
      <c r="H33" s="41"/>
    </row>
    <row r="34" spans="1:8" ht="14.45" customHeight="1" x14ac:dyDescent="0.2">
      <c r="A34" s="68" t="s">
        <v>191</v>
      </c>
      <c r="B34" s="68"/>
      <c r="C34" s="68"/>
      <c r="D34" s="263">
        <f>(B34*$D$10*($B$10+$C$10))+C34</f>
        <v>0</v>
      </c>
      <c r="E34" s="264" t="str">
        <f t="shared" si="0"/>
        <v/>
      </c>
      <c r="F34" s="60"/>
      <c r="G34" s="40"/>
      <c r="H34" s="41"/>
    </row>
    <row r="35" spans="1:8" ht="14.45" customHeight="1" thickBot="1" x14ac:dyDescent="0.25">
      <c r="A35" s="251" t="s">
        <v>277</v>
      </c>
      <c r="B35" s="68"/>
      <c r="C35" s="412">
        <v>0.1</v>
      </c>
      <c r="D35" s="263">
        <f>C35*(D41+D42)</f>
        <v>0</v>
      </c>
      <c r="E35" s="264"/>
      <c r="F35" s="60"/>
      <c r="G35" s="280" t="s">
        <v>75</v>
      </c>
      <c r="H35" s="244">
        <f>SUM(H29:H34)</f>
        <v>0</v>
      </c>
    </row>
    <row r="36" spans="1:8" ht="14.45" customHeight="1" x14ac:dyDescent="0.2">
      <c r="A36" s="269"/>
      <c r="B36" s="269"/>
      <c r="C36" s="254" t="s">
        <v>62</v>
      </c>
      <c r="D36" s="255">
        <f>SUM(D18:D35)</f>
        <v>0</v>
      </c>
      <c r="E36" s="256" t="str">
        <f>IF($B$10=0,"",D36/$B$10)</f>
        <v/>
      </c>
      <c r="F36" s="50"/>
    </row>
    <row r="37" spans="1:8" ht="14.45" customHeight="1" x14ac:dyDescent="0.2">
      <c r="C37" s="64"/>
      <c r="D37" s="198"/>
      <c r="E37" s="66"/>
      <c r="F37" s="50"/>
    </row>
    <row r="38" spans="1:8" ht="14.45" customHeight="1" x14ac:dyDescent="0.2">
      <c r="C38" s="64"/>
      <c r="D38" s="65"/>
      <c r="E38" s="66"/>
      <c r="F38" s="50"/>
    </row>
    <row r="39" spans="1:8" ht="14.45" customHeight="1" x14ac:dyDescent="0.2">
      <c r="A39" s="427" t="s">
        <v>125</v>
      </c>
      <c r="B39" s="194"/>
      <c r="C39" s="194"/>
      <c r="D39" s="247" t="s">
        <v>170</v>
      </c>
      <c r="E39" s="247" t="s">
        <v>171</v>
      </c>
      <c r="F39" s="50"/>
    </row>
    <row r="40" spans="1:8" ht="14.45" customHeight="1" x14ac:dyDescent="0.2">
      <c r="A40" s="427"/>
      <c r="B40" s="257" t="s">
        <v>160</v>
      </c>
      <c r="C40" s="258" t="s">
        <v>192</v>
      </c>
      <c r="D40" s="248" t="s">
        <v>62</v>
      </c>
      <c r="E40" s="249" t="s">
        <v>193</v>
      </c>
      <c r="F40" s="50"/>
    </row>
    <row r="41" spans="1:8" ht="14.45" customHeight="1" x14ac:dyDescent="0.2">
      <c r="A41" s="261" t="s">
        <v>194</v>
      </c>
      <c r="B41" s="195"/>
      <c r="C41" s="196"/>
      <c r="D41" s="267">
        <f>B41*C41</f>
        <v>0</v>
      </c>
      <c r="E41" s="262">
        <f>+C41</f>
        <v>0</v>
      </c>
      <c r="F41" s="50"/>
    </row>
    <row r="42" spans="1:8" ht="14.45" customHeight="1" x14ac:dyDescent="0.2">
      <c r="A42" s="261" t="s">
        <v>195</v>
      </c>
      <c r="B42" s="199" t="str">
        <f>IF(B41=0,"",B10-B41)</f>
        <v/>
      </c>
      <c r="C42" s="70"/>
      <c r="D42" s="268">
        <f>IF(B42="",0,B42*C42)</f>
        <v>0</v>
      </c>
      <c r="E42" s="262">
        <f>+C42</f>
        <v>0</v>
      </c>
      <c r="F42" s="50"/>
    </row>
    <row r="43" spans="1:8" ht="14.45" customHeight="1" x14ac:dyDescent="0.2">
      <c r="A43" s="261"/>
      <c r="B43" s="265" t="s">
        <v>172</v>
      </c>
      <c r="C43" s="266" t="s">
        <v>196</v>
      </c>
      <c r="D43" s="269"/>
      <c r="E43" s="270"/>
      <c r="F43" s="50"/>
    </row>
    <row r="44" spans="1:8" ht="14.45" customHeight="1" x14ac:dyDescent="0.2">
      <c r="A44" s="262" t="s">
        <v>197</v>
      </c>
      <c r="B44" s="70"/>
      <c r="C44" s="70"/>
      <c r="D44" s="268">
        <f>B44*D$10*B$10+C44</f>
        <v>0</v>
      </c>
      <c r="E44" s="262" t="str">
        <f>IF($B$10="","",D44/$B$10)</f>
        <v/>
      </c>
      <c r="F44" s="50"/>
    </row>
    <row r="45" spans="1:8" ht="14.45" customHeight="1" x14ac:dyDescent="0.2">
      <c r="A45" s="70" t="s">
        <v>198</v>
      </c>
      <c r="B45" s="70"/>
      <c r="C45" s="70"/>
      <c r="D45" s="268">
        <f>B45*D$10*B$10+C45</f>
        <v>0</v>
      </c>
      <c r="E45" s="262" t="str">
        <f>IF($B$10="","",D45/$B$10)</f>
        <v/>
      </c>
      <c r="F45" s="50"/>
    </row>
    <row r="46" spans="1:8" ht="14.45" customHeight="1" x14ac:dyDescent="0.2">
      <c r="A46" s="269"/>
      <c r="B46" s="269"/>
      <c r="C46" s="254" t="s">
        <v>62</v>
      </c>
      <c r="D46" s="259">
        <f>SUM(D41:D45)</f>
        <v>0</v>
      </c>
      <c r="E46" s="260" t="str">
        <f>IF(B10="","",+D46/B10)</f>
        <v/>
      </c>
      <c r="F46" s="50"/>
    </row>
    <row r="47" spans="1:8" ht="14.45" customHeight="1" x14ac:dyDescent="0.2">
      <c r="C47" s="64"/>
      <c r="D47" s="49"/>
      <c r="E47" s="57"/>
      <c r="F47" s="50"/>
    </row>
    <row r="48" spans="1:8" ht="14.45" customHeight="1" x14ac:dyDescent="0.2">
      <c r="B48" s="431"/>
      <c r="C48" s="431"/>
      <c r="D48" s="345" t="s">
        <v>164</v>
      </c>
      <c r="E48" s="346" t="s">
        <v>199</v>
      </c>
      <c r="F48" s="50"/>
    </row>
    <row r="49" spans="1:6" ht="14.45" customHeight="1" x14ac:dyDescent="0.2">
      <c r="B49" s="423" t="s">
        <v>200</v>
      </c>
      <c r="C49" s="423"/>
      <c r="D49" s="349">
        <f>+D36</f>
        <v>0</v>
      </c>
      <c r="E49" s="350" t="str">
        <f>+E36</f>
        <v/>
      </c>
      <c r="F49" s="50"/>
    </row>
    <row r="50" spans="1:6" ht="14.45" customHeight="1" x14ac:dyDescent="0.2">
      <c r="B50" s="432" t="s">
        <v>125</v>
      </c>
      <c r="C50" s="432"/>
      <c r="D50" s="347">
        <f>+D46</f>
        <v>0</v>
      </c>
      <c r="E50" s="348" t="str">
        <f>+E46</f>
        <v/>
      </c>
    </row>
    <row r="51" spans="1:6" ht="14.45" customHeight="1" x14ac:dyDescent="0.2">
      <c r="B51" s="424" t="s">
        <v>201</v>
      </c>
      <c r="C51" s="424"/>
      <c r="D51" s="351">
        <f>D50-D49</f>
        <v>0</v>
      </c>
      <c r="E51" s="352" t="str">
        <f>IF(B10="","",D51/B10)</f>
        <v/>
      </c>
    </row>
    <row r="52" spans="1:6" ht="14.45" customHeight="1" x14ac:dyDescent="0.2">
      <c r="A52" s="49"/>
      <c r="B52" s="129"/>
      <c r="C52" s="130"/>
    </row>
    <row r="53" spans="1:6" ht="14.45" customHeight="1" x14ac:dyDescent="0.2">
      <c r="D53" s="197" t="str">
        <f>IF(D51&lt;0,"Déficit : " &amp; - D51 &amp; " €",IF(D51&gt;0,"Excédent : "&amp; D51&amp;" €, soit "&amp;ROUND(D51/D49*100,2)&amp;" % du coût de revient","Equilibre"))</f>
        <v>Equilibre</v>
      </c>
    </row>
    <row r="54" spans="1:6" ht="14.45" customHeight="1" x14ac:dyDescent="0.2"/>
  </sheetData>
  <mergeCells count="9">
    <mergeCell ref="B49:C49"/>
    <mergeCell ref="B51:C51"/>
    <mergeCell ref="B3:E3"/>
    <mergeCell ref="B4:E4"/>
    <mergeCell ref="A16:A17"/>
    <mergeCell ref="A39:A40"/>
    <mergeCell ref="B5:E5"/>
    <mergeCell ref="B48:C48"/>
    <mergeCell ref="B50:C50"/>
  </mergeCells>
  <phoneticPr fontId="20" type="noConversion"/>
  <conditionalFormatting sqref="D53">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2" orientation="landscape" r:id="rId1"/>
  <headerFooter alignWithMargins="0"/>
  <ignoredErrors>
    <ignoredError sqref="D27" formula="1"/>
    <ignoredError sqref="B4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DD7EE"/>
    <pageSetUpPr fitToPage="1"/>
  </sheetPr>
  <dimension ref="A1:H54"/>
  <sheetViews>
    <sheetView showGridLines="0" zoomScale="90" workbookViewId="0"/>
  </sheetViews>
  <sheetFormatPr baseColWidth="10" defaultColWidth="11.42578125" defaultRowHeight="12.75" x14ac:dyDescent="0.2"/>
  <cols>
    <col min="1" max="1" width="50.5703125" style="50" customWidth="1"/>
    <col min="2" max="2" width="14.42578125" style="50" customWidth="1"/>
    <col min="3" max="3" width="15.5703125" style="50" customWidth="1"/>
    <col min="4" max="4" width="13.42578125" style="50" customWidth="1"/>
    <col min="5" max="5" width="14.85546875" style="50" customWidth="1"/>
    <col min="6" max="6" width="3" style="51" customWidth="1"/>
    <col min="7" max="7" width="36.85546875" style="50" customWidth="1"/>
    <col min="8" max="16384" width="11.42578125" style="50"/>
  </cols>
  <sheetData>
    <row r="1" spans="1:8" ht="18" customHeight="1" x14ac:dyDescent="0.25">
      <c r="A1" s="222" t="s">
        <v>155</v>
      </c>
      <c r="B1" s="192"/>
      <c r="C1" s="49"/>
    </row>
    <row r="2" spans="1:8" ht="15.75" customHeight="1" x14ac:dyDescent="0.25">
      <c r="A2" s="221"/>
      <c r="B2" s="223"/>
      <c r="C2" s="127"/>
    </row>
    <row r="3" spans="1:8" ht="14.45" customHeight="1" x14ac:dyDescent="0.2">
      <c r="A3" s="281" t="s">
        <v>156</v>
      </c>
      <c r="B3" s="425" t="str">
        <f>'Mode d''emploi'!C2</f>
        <v>EEDF .....</v>
      </c>
      <c r="C3" s="425"/>
      <c r="D3" s="425"/>
      <c r="E3" s="425"/>
      <c r="F3" s="67"/>
    </row>
    <row r="4" spans="1:8" ht="14.45" customHeight="1" x14ac:dyDescent="0.2">
      <c r="A4" s="281" t="s">
        <v>157</v>
      </c>
      <c r="B4" s="426"/>
      <c r="C4" s="426"/>
      <c r="D4" s="426"/>
      <c r="E4" s="426"/>
      <c r="F4" s="67"/>
    </row>
    <row r="5" spans="1:8" ht="14.45" customHeight="1" x14ac:dyDescent="0.2">
      <c r="A5" s="281" t="s">
        <v>158</v>
      </c>
      <c r="B5" s="428"/>
      <c r="C5" s="429"/>
      <c r="D5" s="429"/>
      <c r="E5" s="430"/>
      <c r="F5" s="67"/>
    </row>
    <row r="6" spans="1:8" ht="14.45" customHeight="1" x14ac:dyDescent="0.2">
      <c r="A6" s="281" t="s">
        <v>159</v>
      </c>
      <c r="B6" s="381"/>
      <c r="C6" s="382"/>
      <c r="D6" s="382"/>
      <c r="E6" s="383"/>
    </row>
    <row r="7" spans="1:8" ht="14.45" customHeight="1" x14ac:dyDescent="0.2">
      <c r="F7" s="50"/>
    </row>
    <row r="8" spans="1:8" ht="14.45" customHeight="1" x14ac:dyDescent="0.2">
      <c r="A8" s="52"/>
      <c r="B8" s="282" t="s">
        <v>160</v>
      </c>
      <c r="C8" s="282" t="s">
        <v>160</v>
      </c>
      <c r="D8" s="283" t="s">
        <v>161</v>
      </c>
      <c r="F8" s="50"/>
    </row>
    <row r="9" spans="1:8" ht="14.45" customHeight="1" thickBot="1" x14ac:dyDescent="0.25">
      <c r="A9" s="53"/>
      <c r="B9" s="284" t="s">
        <v>162</v>
      </c>
      <c r="C9" s="285" t="s">
        <v>163</v>
      </c>
      <c r="D9" s="286"/>
      <c r="F9" s="50"/>
    </row>
    <row r="10" spans="1:8" ht="14.45" customHeight="1" x14ac:dyDescent="0.2">
      <c r="A10" s="289" t="s">
        <v>164</v>
      </c>
      <c r="B10" s="193"/>
      <c r="C10" s="193"/>
      <c r="D10" s="193"/>
      <c r="F10" s="50"/>
      <c r="G10" s="271" t="s">
        <v>165</v>
      </c>
      <c r="H10" s="272" t="s">
        <v>126</v>
      </c>
    </row>
    <row r="11" spans="1:8" ht="14.45" customHeight="1" x14ac:dyDescent="0.2">
      <c r="A11" s="58"/>
      <c r="B11" s="55"/>
      <c r="C11" s="56"/>
      <c r="D11" s="56"/>
      <c r="F11" s="50"/>
      <c r="G11" s="40"/>
      <c r="H11" s="41"/>
    </row>
    <row r="12" spans="1:8" ht="14.45" customHeight="1" x14ac:dyDescent="0.2">
      <c r="A12" s="59"/>
      <c r="B12" s="287" t="s">
        <v>162</v>
      </c>
      <c r="C12" s="290" t="s">
        <v>166</v>
      </c>
      <c r="D12" s="290" t="s">
        <v>161</v>
      </c>
      <c r="F12" s="50"/>
      <c r="G12" s="40"/>
      <c r="H12" s="41"/>
    </row>
    <row r="13" spans="1:8" ht="14.45" customHeight="1" x14ac:dyDescent="0.2">
      <c r="A13" s="289" t="s">
        <v>167</v>
      </c>
      <c r="B13" s="288">
        <v>0</v>
      </c>
      <c r="C13" s="54"/>
      <c r="D13" s="54"/>
      <c r="F13" s="50"/>
      <c r="G13" s="40"/>
      <c r="H13" s="41"/>
    </row>
    <row r="14" spans="1:8" ht="14.45" customHeight="1" x14ac:dyDescent="0.2">
      <c r="A14" s="289" t="s">
        <v>168</v>
      </c>
      <c r="B14" s="288">
        <v>0</v>
      </c>
      <c r="C14" s="54"/>
      <c r="D14" s="54"/>
      <c r="F14" s="50"/>
      <c r="G14" s="42"/>
      <c r="H14" s="43"/>
    </row>
    <row r="15" spans="1:8" ht="14.45" customHeight="1" x14ac:dyDescent="0.2">
      <c r="A15" s="128"/>
      <c r="G15" s="44"/>
      <c r="H15" s="45"/>
    </row>
    <row r="16" spans="1:8" ht="14.45" customHeight="1" x14ac:dyDescent="0.2">
      <c r="A16" s="427" t="s">
        <v>124</v>
      </c>
      <c r="B16" s="247" t="s">
        <v>169</v>
      </c>
      <c r="C16" s="247" t="s">
        <v>169</v>
      </c>
      <c r="D16" s="247" t="s">
        <v>170</v>
      </c>
      <c r="E16" s="247" t="s">
        <v>171</v>
      </c>
      <c r="G16" s="246" t="s">
        <v>75</v>
      </c>
      <c r="H16" s="242">
        <f>SUM(H11:H15)</f>
        <v>0</v>
      </c>
    </row>
    <row r="17" spans="1:8" ht="14.45" customHeight="1" x14ac:dyDescent="0.2">
      <c r="A17" s="427"/>
      <c r="B17" s="248" t="s">
        <v>172</v>
      </c>
      <c r="C17" s="248" t="s">
        <v>173</v>
      </c>
      <c r="D17" s="248" t="s">
        <v>62</v>
      </c>
      <c r="E17" s="249" t="s">
        <v>174</v>
      </c>
      <c r="G17" s="38"/>
      <c r="H17" s="39"/>
    </row>
    <row r="18" spans="1:8" ht="14.45" customHeight="1" x14ac:dyDescent="0.2">
      <c r="A18" s="250" t="s">
        <v>175</v>
      </c>
      <c r="B18" s="68"/>
      <c r="C18" s="241">
        <f>H16</f>
        <v>0</v>
      </c>
      <c r="D18" s="263">
        <f>(B18*$D$10*($B$10+$C$10))+C18</f>
        <v>0</v>
      </c>
      <c r="E18" s="264" t="str">
        <f t="shared" ref="E18:E34" si="0">IF($B$10=0,"",D18/$B$10)</f>
        <v/>
      </c>
      <c r="G18" s="273" t="s">
        <v>176</v>
      </c>
      <c r="H18" s="274" t="s">
        <v>126</v>
      </c>
    </row>
    <row r="19" spans="1:8" ht="14.45" customHeight="1" x14ac:dyDescent="0.2">
      <c r="A19" s="251" t="s">
        <v>177</v>
      </c>
      <c r="B19" s="68"/>
      <c r="C19" s="68"/>
      <c r="D19" s="263">
        <f>(B19*$D$10*($B$10+$C$10))+C19</f>
        <v>0</v>
      </c>
      <c r="E19" s="264" t="str">
        <f t="shared" si="0"/>
        <v/>
      </c>
      <c r="F19" s="50"/>
      <c r="G19" s="275" t="s">
        <v>178</v>
      </c>
      <c r="H19" s="276"/>
    </row>
    <row r="20" spans="1:8" ht="14.45" customHeight="1" x14ac:dyDescent="0.2">
      <c r="A20" s="251" t="s">
        <v>64</v>
      </c>
      <c r="B20" s="68">
        <v>7</v>
      </c>
      <c r="C20" s="68"/>
      <c r="D20" s="263">
        <f>(B20*$D$10*($B$10+$C$10))+C20</f>
        <v>0</v>
      </c>
      <c r="E20" s="264" t="str">
        <f t="shared" si="0"/>
        <v/>
      </c>
      <c r="F20" s="50"/>
      <c r="G20" s="40"/>
      <c r="H20" s="41"/>
    </row>
    <row r="21" spans="1:8" ht="14.45" customHeight="1" x14ac:dyDescent="0.2">
      <c r="A21" s="251" t="s">
        <v>179</v>
      </c>
      <c r="B21" s="68">
        <v>7</v>
      </c>
      <c r="C21" s="68"/>
      <c r="D21" s="263">
        <f>+B21*(C13*D13+C14*D14)+C21</f>
        <v>0</v>
      </c>
      <c r="E21" s="264" t="str">
        <f t="shared" si="0"/>
        <v/>
      </c>
      <c r="F21" s="50"/>
      <c r="G21" s="40"/>
      <c r="H21" s="41"/>
    </row>
    <row r="22" spans="1:8" ht="14.45" customHeight="1" x14ac:dyDescent="0.2">
      <c r="A22" s="252" t="s">
        <v>65</v>
      </c>
      <c r="B22" s="68">
        <v>1.2</v>
      </c>
      <c r="C22" s="241">
        <f>H25</f>
        <v>0</v>
      </c>
      <c r="D22" s="263">
        <f>(B22*$D$10*($B$10+$C$10))+C22</f>
        <v>0</v>
      </c>
      <c r="E22" s="264" t="str">
        <f t="shared" si="0"/>
        <v/>
      </c>
      <c r="F22" s="50"/>
      <c r="G22" s="40"/>
      <c r="H22" s="41"/>
    </row>
    <row r="23" spans="1:8" ht="14.45" customHeight="1" x14ac:dyDescent="0.2">
      <c r="A23" s="251" t="s">
        <v>180</v>
      </c>
      <c r="B23" s="68"/>
      <c r="C23" s="68"/>
      <c r="D23" s="263">
        <f>(B23*$D$10*($B$10+$C$10))+C23</f>
        <v>0</v>
      </c>
      <c r="E23" s="264" t="str">
        <f t="shared" si="0"/>
        <v/>
      </c>
      <c r="F23" s="50"/>
      <c r="G23" s="40"/>
      <c r="H23" s="41"/>
    </row>
    <row r="24" spans="1:8" ht="14.45" customHeight="1" x14ac:dyDescent="0.2">
      <c r="A24" s="251" t="s">
        <v>181</v>
      </c>
      <c r="B24" s="68"/>
      <c r="C24" s="68"/>
      <c r="D24" s="263">
        <f>(B24*$D$10*($B$10+$C$10))+C24</f>
        <v>0</v>
      </c>
      <c r="E24" s="264" t="str">
        <f t="shared" si="0"/>
        <v/>
      </c>
      <c r="F24" s="50"/>
      <c r="G24" s="40"/>
      <c r="H24" s="41"/>
    </row>
    <row r="25" spans="1:8" ht="14.45" customHeight="1" x14ac:dyDescent="0.2">
      <c r="A25" s="253" t="s">
        <v>67</v>
      </c>
      <c r="B25" s="68">
        <v>2.7</v>
      </c>
      <c r="C25" s="241">
        <f>H35</f>
        <v>0</v>
      </c>
      <c r="D25" s="263">
        <f>(B25*$D$10*($B$10+$C$10))+C25</f>
        <v>0</v>
      </c>
      <c r="E25" s="264" t="str">
        <f t="shared" si="0"/>
        <v/>
      </c>
      <c r="F25" s="50"/>
      <c r="G25" s="246" t="s">
        <v>75</v>
      </c>
      <c r="H25" s="243">
        <f>SUM(H20:H24)</f>
        <v>0</v>
      </c>
    </row>
    <row r="26" spans="1:8" ht="14.45" customHeight="1" x14ac:dyDescent="0.2">
      <c r="A26" s="251" t="s">
        <v>182</v>
      </c>
      <c r="B26" s="68">
        <v>10</v>
      </c>
      <c r="C26" s="68"/>
      <c r="D26" s="263">
        <f>(B26*$D$10*($B$10+$C$10))+C26</f>
        <v>0</v>
      </c>
      <c r="E26" s="264" t="str">
        <f t="shared" si="0"/>
        <v/>
      </c>
      <c r="F26" s="50"/>
      <c r="G26" s="46"/>
      <c r="H26" s="47"/>
    </row>
    <row r="27" spans="1:8" ht="14.45" customHeight="1" x14ac:dyDescent="0.2">
      <c r="A27" s="251" t="s">
        <v>183</v>
      </c>
      <c r="B27" s="68">
        <v>10</v>
      </c>
      <c r="C27" s="68"/>
      <c r="D27" s="263">
        <f>B27*($D$13*$C$13+$C$14*$D$14)+C27</f>
        <v>0</v>
      </c>
      <c r="E27" s="264" t="str">
        <f t="shared" si="0"/>
        <v/>
      </c>
      <c r="F27" s="50"/>
      <c r="G27" s="277" t="s">
        <v>184</v>
      </c>
      <c r="H27" s="274" t="s">
        <v>126</v>
      </c>
    </row>
    <row r="28" spans="1:8" ht="14.45" customHeight="1" x14ac:dyDescent="0.2">
      <c r="A28" s="251" t="s">
        <v>185</v>
      </c>
      <c r="B28" s="68"/>
      <c r="C28" s="68"/>
      <c r="D28" s="263">
        <f t="shared" ref="D28:D34" si="1">(B28*$D$10*($B$10+$C$10))+C28</f>
        <v>0</v>
      </c>
      <c r="E28" s="264" t="str">
        <f t="shared" si="0"/>
        <v/>
      </c>
      <c r="F28" s="60"/>
      <c r="G28" s="278" t="s">
        <v>186</v>
      </c>
      <c r="H28" s="279"/>
    </row>
    <row r="29" spans="1:8" ht="14.45" customHeight="1" x14ac:dyDescent="0.2">
      <c r="A29" s="251" t="s">
        <v>187</v>
      </c>
      <c r="B29" s="68"/>
      <c r="C29" s="68"/>
      <c r="D29" s="263">
        <f t="shared" si="1"/>
        <v>0</v>
      </c>
      <c r="E29" s="264" t="str">
        <f t="shared" si="0"/>
        <v/>
      </c>
      <c r="F29" s="60"/>
      <c r="G29" s="40"/>
      <c r="H29" s="41"/>
    </row>
    <row r="30" spans="1:8" ht="14.45" customHeight="1" x14ac:dyDescent="0.2">
      <c r="A30" s="251" t="s">
        <v>188</v>
      </c>
      <c r="B30" s="68"/>
      <c r="C30" s="68"/>
      <c r="D30" s="263">
        <f t="shared" si="1"/>
        <v>0</v>
      </c>
      <c r="E30" s="264" t="str">
        <f t="shared" si="0"/>
        <v/>
      </c>
      <c r="F30" s="50"/>
      <c r="G30" s="40"/>
      <c r="H30" s="41"/>
    </row>
    <row r="31" spans="1:8" ht="14.45" customHeight="1" x14ac:dyDescent="0.2">
      <c r="A31" s="251" t="s">
        <v>189</v>
      </c>
      <c r="B31" s="69"/>
      <c r="C31" s="68"/>
      <c r="D31" s="263">
        <f t="shared" si="1"/>
        <v>0</v>
      </c>
      <c r="E31" s="264" t="str">
        <f t="shared" si="0"/>
        <v/>
      </c>
      <c r="F31" s="50"/>
      <c r="G31" s="40"/>
      <c r="H31" s="41"/>
    </row>
    <row r="32" spans="1:8" ht="14.45" customHeight="1" x14ac:dyDescent="0.2">
      <c r="A32" s="251" t="s">
        <v>190</v>
      </c>
      <c r="B32" s="68"/>
      <c r="C32" s="68"/>
      <c r="D32" s="263">
        <f t="shared" si="1"/>
        <v>0</v>
      </c>
      <c r="E32" s="264" t="str">
        <f t="shared" si="0"/>
        <v/>
      </c>
      <c r="F32" s="50"/>
      <c r="G32" s="40"/>
      <c r="H32" s="41"/>
    </row>
    <row r="33" spans="1:8" ht="14.45" customHeight="1" x14ac:dyDescent="0.2">
      <c r="A33" s="251" t="s">
        <v>272</v>
      </c>
      <c r="B33" s="68"/>
      <c r="C33" s="68"/>
      <c r="D33" s="263">
        <f>(B33*$D$10*($B$10+$C$10))+C33</f>
        <v>0</v>
      </c>
      <c r="E33" s="264"/>
      <c r="F33" s="50"/>
      <c r="G33" s="40"/>
      <c r="H33" s="41"/>
    </row>
    <row r="34" spans="1:8" ht="14.45" customHeight="1" x14ac:dyDescent="0.2">
      <c r="A34" s="68" t="s">
        <v>191</v>
      </c>
      <c r="B34" s="68"/>
      <c r="C34" s="68"/>
      <c r="D34" s="263">
        <f t="shared" si="1"/>
        <v>0</v>
      </c>
      <c r="E34" s="264" t="str">
        <f t="shared" si="0"/>
        <v/>
      </c>
      <c r="F34" s="60"/>
      <c r="G34" s="40"/>
      <c r="H34" s="41"/>
    </row>
    <row r="35" spans="1:8" ht="14.45" customHeight="1" thickBot="1" x14ac:dyDescent="0.25">
      <c r="A35" s="251" t="s">
        <v>277</v>
      </c>
      <c r="B35" s="68"/>
      <c r="C35" s="412">
        <v>0.1</v>
      </c>
      <c r="D35" s="263">
        <f>C35*(D41+D42)</f>
        <v>0</v>
      </c>
      <c r="E35" s="264"/>
      <c r="F35" s="60"/>
      <c r="G35" s="280" t="s">
        <v>75</v>
      </c>
      <c r="H35" s="244">
        <f>SUM(H29:H34)</f>
        <v>0</v>
      </c>
    </row>
    <row r="36" spans="1:8" ht="14.45" customHeight="1" x14ac:dyDescent="0.2">
      <c r="A36" s="269"/>
      <c r="B36" s="269"/>
      <c r="C36" s="254" t="s">
        <v>62</v>
      </c>
      <c r="D36" s="255">
        <f>SUM(D18:D35)</f>
        <v>0</v>
      </c>
      <c r="E36" s="256" t="str">
        <f>IF($B$10=0,"",D36/$B$10)</f>
        <v/>
      </c>
      <c r="F36" s="50"/>
    </row>
    <row r="37" spans="1:8" ht="14.45" customHeight="1" x14ac:dyDescent="0.2">
      <c r="C37" s="64"/>
      <c r="D37" s="198"/>
      <c r="E37" s="66"/>
      <c r="F37" s="50"/>
    </row>
    <row r="38" spans="1:8" ht="14.45" customHeight="1" x14ac:dyDescent="0.2">
      <c r="C38" s="64"/>
      <c r="D38" s="65"/>
      <c r="E38" s="66"/>
      <c r="F38" s="50"/>
    </row>
    <row r="39" spans="1:8" ht="14.45" customHeight="1" x14ac:dyDescent="0.2">
      <c r="A39" s="427" t="s">
        <v>125</v>
      </c>
      <c r="B39" s="194"/>
      <c r="C39" s="194"/>
      <c r="D39" s="247" t="s">
        <v>170</v>
      </c>
      <c r="E39" s="247" t="s">
        <v>171</v>
      </c>
      <c r="F39" s="50"/>
    </row>
    <row r="40" spans="1:8" ht="14.45" customHeight="1" x14ac:dyDescent="0.2">
      <c r="A40" s="427"/>
      <c r="B40" s="257" t="s">
        <v>160</v>
      </c>
      <c r="C40" s="258" t="s">
        <v>192</v>
      </c>
      <c r="D40" s="248" t="s">
        <v>62</v>
      </c>
      <c r="E40" s="249" t="s">
        <v>193</v>
      </c>
      <c r="F40" s="50"/>
    </row>
    <row r="41" spans="1:8" ht="14.45" customHeight="1" x14ac:dyDescent="0.2">
      <c r="A41" s="261" t="s">
        <v>194</v>
      </c>
      <c r="B41" s="195"/>
      <c r="C41" s="196"/>
      <c r="D41" s="267">
        <f>B41*C41</f>
        <v>0</v>
      </c>
      <c r="E41" s="262">
        <f>+C41</f>
        <v>0</v>
      </c>
      <c r="F41" s="50"/>
    </row>
    <row r="42" spans="1:8" ht="14.45" customHeight="1" x14ac:dyDescent="0.2">
      <c r="A42" s="261" t="s">
        <v>195</v>
      </c>
      <c r="B42" s="199" t="str">
        <f>IF(B41=0,"",B10-B41)</f>
        <v/>
      </c>
      <c r="C42" s="70"/>
      <c r="D42" s="268">
        <f>IF(B42="",0,B42*C42)</f>
        <v>0</v>
      </c>
      <c r="E42" s="262">
        <f>+C42</f>
        <v>0</v>
      </c>
      <c r="F42" s="50"/>
    </row>
    <row r="43" spans="1:8" ht="14.45" customHeight="1" x14ac:dyDescent="0.2">
      <c r="A43" s="261"/>
      <c r="B43" s="265" t="s">
        <v>172</v>
      </c>
      <c r="C43" s="266" t="s">
        <v>196</v>
      </c>
      <c r="D43" s="269"/>
      <c r="E43" s="270"/>
      <c r="F43" s="50"/>
    </row>
    <row r="44" spans="1:8" ht="14.45" customHeight="1" x14ac:dyDescent="0.2">
      <c r="A44" s="262" t="s">
        <v>197</v>
      </c>
      <c r="B44" s="70"/>
      <c r="C44" s="70"/>
      <c r="D44" s="268">
        <f>B44*D$10*B$10+C44</f>
        <v>0</v>
      </c>
      <c r="E44" s="262" t="str">
        <f>IF($B$10="","",D44/$B$10)</f>
        <v/>
      </c>
      <c r="F44" s="50"/>
    </row>
    <row r="45" spans="1:8" ht="14.45" customHeight="1" x14ac:dyDescent="0.2">
      <c r="A45" s="70" t="s">
        <v>198</v>
      </c>
      <c r="B45" s="70"/>
      <c r="C45" s="70"/>
      <c r="D45" s="268">
        <f>B45*D$10*B$10+C45</f>
        <v>0</v>
      </c>
      <c r="E45" s="262" t="str">
        <f>IF($B$10="","",D45/$B$10)</f>
        <v/>
      </c>
      <c r="F45" s="50"/>
    </row>
    <row r="46" spans="1:8" ht="14.45" customHeight="1" x14ac:dyDescent="0.2">
      <c r="A46" s="269"/>
      <c r="B46" s="269"/>
      <c r="C46" s="254" t="s">
        <v>62</v>
      </c>
      <c r="D46" s="259">
        <f>SUM(D41:D45)</f>
        <v>0</v>
      </c>
      <c r="E46" s="260" t="str">
        <f>IF(B10="","",+D46/B10)</f>
        <v/>
      </c>
      <c r="F46" s="50"/>
    </row>
    <row r="47" spans="1:8" ht="14.45" customHeight="1" x14ac:dyDescent="0.2">
      <c r="C47" s="64"/>
      <c r="D47" s="49"/>
      <c r="E47" s="57"/>
      <c r="F47" s="50"/>
    </row>
    <row r="48" spans="1:8" ht="14.45" customHeight="1" x14ac:dyDescent="0.2">
      <c r="B48" s="434"/>
      <c r="C48" s="434"/>
      <c r="D48" s="224" t="s">
        <v>164</v>
      </c>
      <c r="E48" s="225" t="s">
        <v>199</v>
      </c>
      <c r="F48" s="50"/>
    </row>
    <row r="49" spans="1:6" ht="14.45" customHeight="1" x14ac:dyDescent="0.2">
      <c r="B49" s="435" t="s">
        <v>125</v>
      </c>
      <c r="C49" s="435"/>
      <c r="D49" s="226">
        <f>+D46</f>
        <v>0</v>
      </c>
      <c r="E49" s="227" t="str">
        <f>+E46</f>
        <v/>
      </c>
      <c r="F49" s="50"/>
    </row>
    <row r="50" spans="1:6" ht="14.45" customHeight="1" x14ac:dyDescent="0.2">
      <c r="B50" s="436" t="s">
        <v>200</v>
      </c>
      <c r="C50" s="436"/>
      <c r="D50" s="228">
        <f>+D36</f>
        <v>0</v>
      </c>
      <c r="E50" s="230" t="str">
        <f>+E36</f>
        <v/>
      </c>
    </row>
    <row r="51" spans="1:6" ht="14.45" customHeight="1" x14ac:dyDescent="0.2">
      <c r="B51" s="433" t="s">
        <v>201</v>
      </c>
      <c r="C51" s="433"/>
      <c r="D51" s="229">
        <f>D49-D50</f>
        <v>0</v>
      </c>
      <c r="E51" s="231" t="str">
        <f>IF(B10="","",D51/B10)</f>
        <v/>
      </c>
    </row>
    <row r="52" spans="1:6" ht="14.45" customHeight="1" x14ac:dyDescent="0.2">
      <c r="A52" s="49"/>
      <c r="B52" s="129"/>
      <c r="C52" s="130"/>
    </row>
    <row r="53" spans="1:6" ht="14.45" customHeight="1" x14ac:dyDescent="0.2">
      <c r="D53" s="197" t="str">
        <f>IF(D51&lt;0,"Déficit : " &amp; - D51 &amp; " €",IF(D51&gt;0,"Excédent : "&amp; D51&amp;" €, soit "&amp;ROUND(D51/D50*100,2)&amp;" % du coût de revient","Equilibre"))</f>
        <v>Equilibre</v>
      </c>
    </row>
    <row r="54" spans="1:6" ht="14.45" customHeight="1" x14ac:dyDescent="0.2"/>
  </sheetData>
  <mergeCells count="9">
    <mergeCell ref="B51:C51"/>
    <mergeCell ref="B3:E3"/>
    <mergeCell ref="B4:E4"/>
    <mergeCell ref="B5:E5"/>
    <mergeCell ref="A16:A17"/>
    <mergeCell ref="A39:A40"/>
    <mergeCell ref="B48:C48"/>
    <mergeCell ref="B49:C49"/>
    <mergeCell ref="B50:C50"/>
  </mergeCells>
  <conditionalFormatting sqref="D53">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DD7EE"/>
    <pageSetUpPr fitToPage="1"/>
  </sheetPr>
  <dimension ref="A1:H54"/>
  <sheetViews>
    <sheetView showGridLines="0" zoomScale="90" workbookViewId="0"/>
  </sheetViews>
  <sheetFormatPr baseColWidth="10" defaultColWidth="11.42578125" defaultRowHeight="12.75" x14ac:dyDescent="0.2"/>
  <cols>
    <col min="1" max="1" width="50.5703125" style="50" customWidth="1"/>
    <col min="2" max="2" width="14.42578125" style="50" customWidth="1"/>
    <col min="3" max="3" width="15.5703125" style="50" customWidth="1"/>
    <col min="4" max="4" width="13.42578125" style="50" customWidth="1"/>
    <col min="5" max="5" width="14.85546875" style="50" customWidth="1"/>
    <col min="6" max="6" width="3" style="51" customWidth="1"/>
    <col min="7" max="7" width="36.85546875" style="50" customWidth="1"/>
    <col min="8" max="16384" width="11.42578125" style="50"/>
  </cols>
  <sheetData>
    <row r="1" spans="1:8" ht="18" customHeight="1" x14ac:dyDescent="0.25">
      <c r="A1" s="222" t="s">
        <v>155</v>
      </c>
      <c r="B1" s="192"/>
      <c r="C1" s="49"/>
    </row>
    <row r="2" spans="1:8" ht="15.75" customHeight="1" x14ac:dyDescent="0.25">
      <c r="A2" s="221"/>
      <c r="B2" s="223"/>
      <c r="C2" s="127"/>
    </row>
    <row r="3" spans="1:8" ht="14.45" customHeight="1" x14ac:dyDescent="0.2">
      <c r="A3" s="281" t="s">
        <v>156</v>
      </c>
      <c r="B3" s="425" t="str">
        <f>'Mode d''emploi'!C2</f>
        <v>EEDF .....</v>
      </c>
      <c r="C3" s="425"/>
      <c r="D3" s="425"/>
      <c r="E3" s="425"/>
      <c r="F3" s="67"/>
    </row>
    <row r="4" spans="1:8" ht="14.45" customHeight="1" x14ac:dyDescent="0.2">
      <c r="A4" s="281" t="s">
        <v>157</v>
      </c>
      <c r="B4" s="426"/>
      <c r="C4" s="426"/>
      <c r="D4" s="426"/>
      <c r="E4" s="426"/>
      <c r="F4" s="67"/>
    </row>
    <row r="5" spans="1:8" ht="14.45" customHeight="1" x14ac:dyDescent="0.2">
      <c r="A5" s="281" t="s">
        <v>158</v>
      </c>
      <c r="B5" s="428"/>
      <c r="C5" s="429"/>
      <c r="D5" s="429"/>
      <c r="E5" s="430"/>
      <c r="F5" s="67"/>
    </row>
    <row r="6" spans="1:8" ht="14.45" customHeight="1" x14ac:dyDescent="0.2">
      <c r="A6" s="281" t="s">
        <v>159</v>
      </c>
      <c r="B6" s="381"/>
      <c r="C6" s="382"/>
      <c r="D6" s="382"/>
      <c r="E6" s="383"/>
    </row>
    <row r="7" spans="1:8" ht="14.45" customHeight="1" x14ac:dyDescent="0.2">
      <c r="F7" s="50"/>
    </row>
    <row r="8" spans="1:8" ht="14.45" customHeight="1" x14ac:dyDescent="0.2">
      <c r="A8" s="52"/>
      <c r="B8" s="282" t="s">
        <v>160</v>
      </c>
      <c r="C8" s="282" t="s">
        <v>160</v>
      </c>
      <c r="D8" s="283" t="s">
        <v>161</v>
      </c>
      <c r="F8" s="50"/>
    </row>
    <row r="9" spans="1:8" ht="14.45" customHeight="1" thickBot="1" x14ac:dyDescent="0.25">
      <c r="A9" s="53"/>
      <c r="B9" s="284" t="s">
        <v>162</v>
      </c>
      <c r="C9" s="285" t="s">
        <v>163</v>
      </c>
      <c r="D9" s="286"/>
      <c r="F9" s="50"/>
    </row>
    <row r="10" spans="1:8" ht="14.45" customHeight="1" x14ac:dyDescent="0.2">
      <c r="A10" s="289" t="s">
        <v>164</v>
      </c>
      <c r="B10" s="193"/>
      <c r="C10" s="193"/>
      <c r="D10" s="193"/>
      <c r="F10" s="50"/>
      <c r="G10" s="271" t="s">
        <v>165</v>
      </c>
      <c r="H10" s="272" t="s">
        <v>126</v>
      </c>
    </row>
    <row r="11" spans="1:8" ht="14.45" customHeight="1" x14ac:dyDescent="0.2">
      <c r="A11" s="58"/>
      <c r="B11" s="55"/>
      <c r="C11" s="56"/>
      <c r="D11" s="56"/>
      <c r="F11" s="50"/>
      <c r="G11" s="40"/>
      <c r="H11" s="41"/>
    </row>
    <row r="12" spans="1:8" ht="14.45" customHeight="1" x14ac:dyDescent="0.2">
      <c r="A12" s="59"/>
      <c r="B12" s="287" t="s">
        <v>162</v>
      </c>
      <c r="C12" s="290" t="s">
        <v>166</v>
      </c>
      <c r="D12" s="290" t="s">
        <v>161</v>
      </c>
      <c r="F12" s="50"/>
      <c r="G12" s="40"/>
      <c r="H12" s="41"/>
    </row>
    <row r="13" spans="1:8" ht="14.45" customHeight="1" x14ac:dyDescent="0.2">
      <c r="A13" s="289" t="s">
        <v>167</v>
      </c>
      <c r="B13" s="288">
        <v>0</v>
      </c>
      <c r="C13" s="54"/>
      <c r="D13" s="54"/>
      <c r="F13" s="50"/>
      <c r="G13" s="40"/>
      <c r="H13" s="41"/>
    </row>
    <row r="14" spans="1:8" ht="14.45" customHeight="1" x14ac:dyDescent="0.2">
      <c r="A14" s="289" t="s">
        <v>168</v>
      </c>
      <c r="B14" s="288">
        <v>0</v>
      </c>
      <c r="C14" s="54"/>
      <c r="D14" s="54"/>
      <c r="F14" s="50"/>
      <c r="G14" s="42"/>
      <c r="H14" s="43"/>
    </row>
    <row r="15" spans="1:8" ht="14.45" customHeight="1" x14ac:dyDescent="0.2">
      <c r="A15" s="128"/>
      <c r="G15" s="44"/>
      <c r="H15" s="45"/>
    </row>
    <row r="16" spans="1:8" ht="14.45" customHeight="1" x14ac:dyDescent="0.2">
      <c r="A16" s="427" t="s">
        <v>124</v>
      </c>
      <c r="B16" s="247" t="s">
        <v>169</v>
      </c>
      <c r="C16" s="247" t="s">
        <v>169</v>
      </c>
      <c r="D16" s="247" t="s">
        <v>170</v>
      </c>
      <c r="E16" s="247" t="s">
        <v>171</v>
      </c>
      <c r="G16" s="246" t="s">
        <v>75</v>
      </c>
      <c r="H16" s="242">
        <f>SUM(H11:H15)</f>
        <v>0</v>
      </c>
    </row>
    <row r="17" spans="1:8" ht="14.45" customHeight="1" x14ac:dyDescent="0.2">
      <c r="A17" s="427"/>
      <c r="B17" s="248" t="s">
        <v>172</v>
      </c>
      <c r="C17" s="248" t="s">
        <v>173</v>
      </c>
      <c r="D17" s="248" t="s">
        <v>62</v>
      </c>
      <c r="E17" s="249" t="s">
        <v>174</v>
      </c>
      <c r="G17" s="38"/>
      <c r="H17" s="39"/>
    </row>
    <row r="18" spans="1:8" ht="14.45" customHeight="1" x14ac:dyDescent="0.2">
      <c r="A18" s="250" t="s">
        <v>175</v>
      </c>
      <c r="B18" s="68"/>
      <c r="C18" s="241">
        <f>H16</f>
        <v>0</v>
      </c>
      <c r="D18" s="263">
        <f>(B18*$D$10*($B$10+$C$10))+C18</f>
        <v>0</v>
      </c>
      <c r="E18" s="264" t="str">
        <f t="shared" ref="E18:E34" si="0">IF($B$10=0,"",D18/$B$10)</f>
        <v/>
      </c>
      <c r="G18" s="273" t="s">
        <v>176</v>
      </c>
      <c r="H18" s="274" t="s">
        <v>126</v>
      </c>
    </row>
    <row r="19" spans="1:8" ht="14.45" customHeight="1" x14ac:dyDescent="0.2">
      <c r="A19" s="251" t="s">
        <v>177</v>
      </c>
      <c r="B19" s="68"/>
      <c r="C19" s="68"/>
      <c r="D19" s="263">
        <f>(B19*$D$10*($B$10+$C$10))+C19</f>
        <v>0</v>
      </c>
      <c r="E19" s="264" t="str">
        <f t="shared" si="0"/>
        <v/>
      </c>
      <c r="F19" s="50"/>
      <c r="G19" s="275" t="s">
        <v>178</v>
      </c>
      <c r="H19" s="276"/>
    </row>
    <row r="20" spans="1:8" ht="14.45" customHeight="1" x14ac:dyDescent="0.2">
      <c r="A20" s="251" t="s">
        <v>64</v>
      </c>
      <c r="B20" s="68">
        <v>7</v>
      </c>
      <c r="C20" s="68"/>
      <c r="D20" s="263">
        <f>(B20*$D$10*($B$10+$C$10))+C20</f>
        <v>0</v>
      </c>
      <c r="E20" s="264" t="str">
        <f t="shared" si="0"/>
        <v/>
      </c>
      <c r="F20" s="50"/>
      <c r="G20" s="40"/>
      <c r="H20" s="41"/>
    </row>
    <row r="21" spans="1:8" ht="14.45" customHeight="1" x14ac:dyDescent="0.2">
      <c r="A21" s="251" t="s">
        <v>179</v>
      </c>
      <c r="B21" s="68">
        <v>7</v>
      </c>
      <c r="C21" s="68"/>
      <c r="D21" s="263">
        <f>+B21*(C13*D13+C14*D14)+C21</f>
        <v>0</v>
      </c>
      <c r="E21" s="264" t="str">
        <f t="shared" si="0"/>
        <v/>
      </c>
      <c r="F21" s="50"/>
      <c r="G21" s="40"/>
      <c r="H21" s="41"/>
    </row>
    <row r="22" spans="1:8" ht="14.45" customHeight="1" x14ac:dyDescent="0.2">
      <c r="A22" s="252" t="s">
        <v>65</v>
      </c>
      <c r="B22" s="68">
        <v>1.2</v>
      </c>
      <c r="C22" s="241">
        <f>H25</f>
        <v>0</v>
      </c>
      <c r="D22" s="263">
        <f>(B22*$D$10*($B$10+$C$10))+C22</f>
        <v>0</v>
      </c>
      <c r="E22" s="264" t="str">
        <f t="shared" si="0"/>
        <v/>
      </c>
      <c r="F22" s="50"/>
      <c r="G22" s="40"/>
      <c r="H22" s="41"/>
    </row>
    <row r="23" spans="1:8" ht="14.45" customHeight="1" x14ac:dyDescent="0.2">
      <c r="A23" s="251" t="s">
        <v>180</v>
      </c>
      <c r="B23" s="68"/>
      <c r="C23" s="68"/>
      <c r="D23" s="263">
        <f>(B23*$D$10*($B$10+$C$10))+C23</f>
        <v>0</v>
      </c>
      <c r="E23" s="264" t="str">
        <f t="shared" si="0"/>
        <v/>
      </c>
      <c r="F23" s="50"/>
      <c r="G23" s="40"/>
      <c r="H23" s="41"/>
    </row>
    <row r="24" spans="1:8" ht="14.45" customHeight="1" x14ac:dyDescent="0.2">
      <c r="A24" s="251" t="s">
        <v>181</v>
      </c>
      <c r="B24" s="68"/>
      <c r="C24" s="68"/>
      <c r="D24" s="263">
        <f>(B24*$D$10*($B$10+$C$10))+C24</f>
        <v>0</v>
      </c>
      <c r="E24" s="264" t="str">
        <f t="shared" si="0"/>
        <v/>
      </c>
      <c r="F24" s="50"/>
      <c r="G24" s="40"/>
      <c r="H24" s="41"/>
    </row>
    <row r="25" spans="1:8" ht="14.45" customHeight="1" x14ac:dyDescent="0.2">
      <c r="A25" s="253" t="s">
        <v>67</v>
      </c>
      <c r="B25" s="68">
        <v>2.7</v>
      </c>
      <c r="C25" s="241">
        <f>H35</f>
        <v>0</v>
      </c>
      <c r="D25" s="263">
        <f>(B25*$D$10*($B$10+$C$10))+C25</f>
        <v>0</v>
      </c>
      <c r="E25" s="264" t="str">
        <f t="shared" si="0"/>
        <v/>
      </c>
      <c r="F25" s="50"/>
      <c r="G25" s="246" t="s">
        <v>75</v>
      </c>
      <c r="H25" s="243">
        <f>SUM(H20:H24)</f>
        <v>0</v>
      </c>
    </row>
    <row r="26" spans="1:8" ht="14.45" customHeight="1" x14ac:dyDescent="0.2">
      <c r="A26" s="251" t="s">
        <v>182</v>
      </c>
      <c r="B26" s="68">
        <v>10</v>
      </c>
      <c r="C26" s="68"/>
      <c r="D26" s="263">
        <f>(B26*$D$10*($B$10+$C$10))+C26</f>
        <v>0</v>
      </c>
      <c r="E26" s="264" t="str">
        <f t="shared" si="0"/>
        <v/>
      </c>
      <c r="F26" s="50"/>
      <c r="G26" s="46"/>
      <c r="H26" s="47"/>
    </row>
    <row r="27" spans="1:8" ht="14.45" customHeight="1" x14ac:dyDescent="0.2">
      <c r="A27" s="251" t="s">
        <v>183</v>
      </c>
      <c r="B27" s="68">
        <v>10</v>
      </c>
      <c r="C27" s="68"/>
      <c r="D27" s="263">
        <f>B27*($D$13*$C$13+$C$14*$D$14)+C27</f>
        <v>0</v>
      </c>
      <c r="E27" s="264" t="str">
        <f t="shared" si="0"/>
        <v/>
      </c>
      <c r="F27" s="50"/>
      <c r="G27" s="277" t="s">
        <v>184</v>
      </c>
      <c r="H27" s="274" t="s">
        <v>126</v>
      </c>
    </row>
    <row r="28" spans="1:8" ht="14.45" customHeight="1" x14ac:dyDescent="0.2">
      <c r="A28" s="251" t="s">
        <v>185</v>
      </c>
      <c r="B28" s="68"/>
      <c r="C28" s="68"/>
      <c r="D28" s="263">
        <f t="shared" ref="D28:D34" si="1">(B28*$D$10*($B$10+$C$10))+C28</f>
        <v>0</v>
      </c>
      <c r="E28" s="264" t="str">
        <f t="shared" si="0"/>
        <v/>
      </c>
      <c r="F28" s="60"/>
      <c r="G28" s="278" t="s">
        <v>186</v>
      </c>
      <c r="H28" s="279"/>
    </row>
    <row r="29" spans="1:8" ht="14.45" customHeight="1" x14ac:dyDescent="0.2">
      <c r="A29" s="251" t="s">
        <v>187</v>
      </c>
      <c r="B29" s="68"/>
      <c r="C29" s="68"/>
      <c r="D29" s="263">
        <f t="shared" si="1"/>
        <v>0</v>
      </c>
      <c r="E29" s="264" t="str">
        <f t="shared" si="0"/>
        <v/>
      </c>
      <c r="F29" s="60"/>
      <c r="G29" s="40"/>
      <c r="H29" s="41"/>
    </row>
    <row r="30" spans="1:8" ht="14.45" customHeight="1" x14ac:dyDescent="0.2">
      <c r="A30" s="251" t="s">
        <v>188</v>
      </c>
      <c r="B30" s="68"/>
      <c r="C30" s="68"/>
      <c r="D30" s="263">
        <f t="shared" si="1"/>
        <v>0</v>
      </c>
      <c r="E30" s="264" t="str">
        <f t="shared" si="0"/>
        <v/>
      </c>
      <c r="F30" s="50"/>
      <c r="G30" s="40"/>
      <c r="H30" s="41"/>
    </row>
    <row r="31" spans="1:8" ht="14.45" customHeight="1" x14ac:dyDescent="0.2">
      <c r="A31" s="251" t="s">
        <v>189</v>
      </c>
      <c r="B31" s="69"/>
      <c r="C31" s="68"/>
      <c r="D31" s="263">
        <f t="shared" si="1"/>
        <v>0</v>
      </c>
      <c r="E31" s="264" t="str">
        <f t="shared" si="0"/>
        <v/>
      </c>
      <c r="F31" s="50"/>
      <c r="G31" s="40"/>
      <c r="H31" s="41"/>
    </row>
    <row r="32" spans="1:8" ht="14.45" customHeight="1" x14ac:dyDescent="0.2">
      <c r="A32" s="251" t="s">
        <v>190</v>
      </c>
      <c r="B32" s="68"/>
      <c r="C32" s="68"/>
      <c r="D32" s="263">
        <f t="shared" si="1"/>
        <v>0</v>
      </c>
      <c r="E32" s="264" t="str">
        <f t="shared" si="0"/>
        <v/>
      </c>
      <c r="F32" s="50"/>
      <c r="G32" s="40"/>
      <c r="H32" s="41"/>
    </row>
    <row r="33" spans="1:8" ht="14.45" customHeight="1" x14ac:dyDescent="0.2">
      <c r="A33" s="251" t="s">
        <v>272</v>
      </c>
      <c r="B33" s="68"/>
      <c r="C33" s="68"/>
      <c r="D33" s="263">
        <f t="shared" si="1"/>
        <v>0</v>
      </c>
      <c r="E33" s="264"/>
      <c r="F33" s="50"/>
      <c r="G33" s="40"/>
      <c r="H33" s="41"/>
    </row>
    <row r="34" spans="1:8" ht="14.45" customHeight="1" x14ac:dyDescent="0.2">
      <c r="A34" s="68" t="s">
        <v>191</v>
      </c>
      <c r="B34" s="68"/>
      <c r="C34" s="68"/>
      <c r="D34" s="263">
        <f t="shared" si="1"/>
        <v>0</v>
      </c>
      <c r="E34" s="264" t="str">
        <f t="shared" si="0"/>
        <v/>
      </c>
      <c r="F34" s="60"/>
      <c r="G34" s="40"/>
      <c r="H34" s="41"/>
    </row>
    <row r="35" spans="1:8" ht="14.45" customHeight="1" thickBot="1" x14ac:dyDescent="0.25">
      <c r="A35" s="251" t="s">
        <v>277</v>
      </c>
      <c r="B35" s="68"/>
      <c r="C35" s="412">
        <v>0.1</v>
      </c>
      <c r="D35" s="263">
        <f>C35*(D41+D42)</f>
        <v>0</v>
      </c>
      <c r="E35" s="264"/>
      <c r="F35" s="60"/>
      <c r="G35" s="280" t="s">
        <v>75</v>
      </c>
      <c r="H35" s="244">
        <f>SUM(H29:H34)</f>
        <v>0</v>
      </c>
    </row>
    <row r="36" spans="1:8" ht="14.45" customHeight="1" x14ac:dyDescent="0.2">
      <c r="A36" s="269"/>
      <c r="B36" s="269"/>
      <c r="C36" s="254" t="s">
        <v>62</v>
      </c>
      <c r="D36" s="255">
        <f>SUM(D18:D35)</f>
        <v>0</v>
      </c>
      <c r="E36" s="256" t="str">
        <f>IF($B$10=0,"",D36/$B$10)</f>
        <v/>
      </c>
      <c r="F36" s="50"/>
    </row>
    <row r="37" spans="1:8" ht="14.45" customHeight="1" x14ac:dyDescent="0.2">
      <c r="C37" s="64"/>
      <c r="D37" s="198"/>
      <c r="E37" s="66"/>
      <c r="F37" s="50"/>
    </row>
    <row r="38" spans="1:8" ht="14.45" customHeight="1" x14ac:dyDescent="0.2">
      <c r="C38" s="64"/>
      <c r="D38" s="65"/>
      <c r="E38" s="66"/>
      <c r="F38" s="50"/>
    </row>
    <row r="39" spans="1:8" ht="14.45" customHeight="1" x14ac:dyDescent="0.2">
      <c r="A39" s="427" t="s">
        <v>125</v>
      </c>
      <c r="B39" s="194"/>
      <c r="C39" s="194"/>
      <c r="D39" s="247" t="s">
        <v>170</v>
      </c>
      <c r="E39" s="247" t="s">
        <v>171</v>
      </c>
      <c r="F39" s="50"/>
    </row>
    <row r="40" spans="1:8" ht="14.45" customHeight="1" x14ac:dyDescent="0.2">
      <c r="A40" s="427"/>
      <c r="B40" s="257" t="s">
        <v>160</v>
      </c>
      <c r="C40" s="258" t="s">
        <v>192</v>
      </c>
      <c r="D40" s="248" t="s">
        <v>62</v>
      </c>
      <c r="E40" s="249" t="s">
        <v>193</v>
      </c>
      <c r="F40" s="50"/>
    </row>
    <row r="41" spans="1:8" ht="14.45" customHeight="1" x14ac:dyDescent="0.2">
      <c r="A41" s="261" t="s">
        <v>194</v>
      </c>
      <c r="B41" s="195"/>
      <c r="C41" s="196"/>
      <c r="D41" s="267">
        <f>B41*C41</f>
        <v>0</v>
      </c>
      <c r="E41" s="262">
        <f>+C41</f>
        <v>0</v>
      </c>
      <c r="F41" s="50"/>
    </row>
    <row r="42" spans="1:8" ht="14.45" customHeight="1" x14ac:dyDescent="0.2">
      <c r="A42" s="261" t="s">
        <v>195</v>
      </c>
      <c r="B42" s="199" t="str">
        <f>IF(B41=0,"",B10-B41)</f>
        <v/>
      </c>
      <c r="C42" s="70"/>
      <c r="D42" s="268">
        <f>IF(B42="",0,B42*C42)</f>
        <v>0</v>
      </c>
      <c r="E42" s="262">
        <f>+C42</f>
        <v>0</v>
      </c>
      <c r="F42" s="50"/>
    </row>
    <row r="43" spans="1:8" ht="14.45" customHeight="1" x14ac:dyDescent="0.2">
      <c r="A43" s="261"/>
      <c r="B43" s="265" t="s">
        <v>172</v>
      </c>
      <c r="C43" s="266" t="s">
        <v>196</v>
      </c>
      <c r="D43" s="269"/>
      <c r="E43" s="270"/>
      <c r="F43" s="50"/>
    </row>
    <row r="44" spans="1:8" ht="14.45" customHeight="1" x14ac:dyDescent="0.2">
      <c r="A44" s="262" t="s">
        <v>197</v>
      </c>
      <c r="B44" s="70"/>
      <c r="C44" s="70"/>
      <c r="D44" s="268">
        <f>B44*D$10*B$10+C44</f>
        <v>0</v>
      </c>
      <c r="E44" s="262" t="str">
        <f>IF($B$10="","",D44/$B$10)</f>
        <v/>
      </c>
      <c r="F44" s="50"/>
    </row>
    <row r="45" spans="1:8" ht="14.45" customHeight="1" x14ac:dyDescent="0.2">
      <c r="A45" s="70" t="s">
        <v>198</v>
      </c>
      <c r="B45" s="70"/>
      <c r="C45" s="70"/>
      <c r="D45" s="268">
        <f>B45*D$10*B$10+C45</f>
        <v>0</v>
      </c>
      <c r="E45" s="262" t="str">
        <f>IF($B$10="","",D45/$B$10)</f>
        <v/>
      </c>
      <c r="F45" s="50"/>
    </row>
    <row r="46" spans="1:8" ht="14.45" customHeight="1" x14ac:dyDescent="0.2">
      <c r="A46" s="269"/>
      <c r="B46" s="269"/>
      <c r="C46" s="254" t="s">
        <v>62</v>
      </c>
      <c r="D46" s="259">
        <f>SUM(D41:D45)</f>
        <v>0</v>
      </c>
      <c r="E46" s="260" t="str">
        <f>IF(B10="","",+D46/B10)</f>
        <v/>
      </c>
      <c r="F46" s="50"/>
    </row>
    <row r="47" spans="1:8" ht="14.45" customHeight="1" x14ac:dyDescent="0.2">
      <c r="C47" s="64"/>
      <c r="D47" s="49"/>
      <c r="E47" s="57"/>
      <c r="F47" s="50"/>
    </row>
    <row r="48" spans="1:8" ht="14.45" customHeight="1" x14ac:dyDescent="0.2">
      <c r="B48" s="434"/>
      <c r="C48" s="434"/>
      <c r="D48" s="224" t="s">
        <v>164</v>
      </c>
      <c r="E48" s="225" t="s">
        <v>199</v>
      </c>
      <c r="F48" s="50"/>
    </row>
    <row r="49" spans="1:6" ht="14.45" customHeight="1" x14ac:dyDescent="0.2">
      <c r="B49" s="435" t="s">
        <v>125</v>
      </c>
      <c r="C49" s="435"/>
      <c r="D49" s="226">
        <f>+D46</f>
        <v>0</v>
      </c>
      <c r="E49" s="227" t="str">
        <f>+E46</f>
        <v/>
      </c>
      <c r="F49" s="50"/>
    </row>
    <row r="50" spans="1:6" ht="14.45" customHeight="1" x14ac:dyDescent="0.2">
      <c r="B50" s="436" t="s">
        <v>200</v>
      </c>
      <c r="C50" s="436"/>
      <c r="D50" s="228">
        <f>+D36</f>
        <v>0</v>
      </c>
      <c r="E50" s="230" t="str">
        <f>+E36</f>
        <v/>
      </c>
    </row>
    <row r="51" spans="1:6" ht="14.45" customHeight="1" x14ac:dyDescent="0.2">
      <c r="B51" s="433" t="s">
        <v>201</v>
      </c>
      <c r="C51" s="433"/>
      <c r="D51" s="229">
        <f>D49-D50</f>
        <v>0</v>
      </c>
      <c r="E51" s="231" t="str">
        <f>IF(B10="","",D51/B10)</f>
        <v/>
      </c>
    </row>
    <row r="52" spans="1:6" ht="14.45" customHeight="1" x14ac:dyDescent="0.2">
      <c r="A52" s="49"/>
      <c r="B52" s="129"/>
      <c r="C52" s="130"/>
    </row>
    <row r="53" spans="1:6" ht="14.45" customHeight="1" x14ac:dyDescent="0.2">
      <c r="D53" s="197" t="str">
        <f>IF(D51&lt;0,"Déficit : " &amp; - D51 &amp; " €",IF(D51&gt;0,"Excédent : "&amp; D51&amp;" €, soit "&amp;ROUND(D51/D50*100,2)&amp;" % du coût de revient","Equilibre"))</f>
        <v>Equilibre</v>
      </c>
    </row>
    <row r="54" spans="1:6" ht="14.45" customHeight="1" x14ac:dyDescent="0.2"/>
  </sheetData>
  <mergeCells count="9">
    <mergeCell ref="B51:C51"/>
    <mergeCell ref="B3:E3"/>
    <mergeCell ref="B4:E4"/>
    <mergeCell ref="B5:E5"/>
    <mergeCell ref="A16:A17"/>
    <mergeCell ref="A39:A40"/>
    <mergeCell ref="B48:C48"/>
    <mergeCell ref="B49:C49"/>
    <mergeCell ref="B50:C50"/>
  </mergeCells>
  <conditionalFormatting sqref="D53">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DD7EE"/>
    <pageSetUpPr fitToPage="1"/>
  </sheetPr>
  <dimension ref="A1:H54"/>
  <sheetViews>
    <sheetView showGridLines="0" zoomScale="90" workbookViewId="0"/>
  </sheetViews>
  <sheetFormatPr baseColWidth="10" defaultColWidth="11.42578125" defaultRowHeight="12.75" x14ac:dyDescent="0.2"/>
  <cols>
    <col min="1" max="1" width="50.5703125" style="50" customWidth="1"/>
    <col min="2" max="2" width="14.42578125" style="50" customWidth="1"/>
    <col min="3" max="3" width="15.5703125" style="50" customWidth="1"/>
    <col min="4" max="4" width="13.42578125" style="50" customWidth="1"/>
    <col min="5" max="5" width="14.85546875" style="50" customWidth="1"/>
    <col min="6" max="6" width="3" style="51" customWidth="1"/>
    <col min="7" max="7" width="36.85546875" style="50" customWidth="1"/>
    <col min="8" max="16384" width="11.42578125" style="50"/>
  </cols>
  <sheetData>
    <row r="1" spans="1:8" ht="18" customHeight="1" x14ac:dyDescent="0.25">
      <c r="A1" s="222" t="s">
        <v>155</v>
      </c>
      <c r="B1" s="192"/>
      <c r="C1" s="49"/>
    </row>
    <row r="2" spans="1:8" ht="15.75" customHeight="1" x14ac:dyDescent="0.25">
      <c r="A2" s="221"/>
      <c r="B2" s="223"/>
      <c r="C2" s="127"/>
    </row>
    <row r="3" spans="1:8" ht="14.45" customHeight="1" x14ac:dyDescent="0.2">
      <c r="A3" s="281" t="s">
        <v>156</v>
      </c>
      <c r="B3" s="425" t="str">
        <f>'Mode d''emploi'!C2</f>
        <v>EEDF .....</v>
      </c>
      <c r="C3" s="425"/>
      <c r="D3" s="425"/>
      <c r="E3" s="425"/>
      <c r="F3" s="67"/>
    </row>
    <row r="4" spans="1:8" ht="14.45" customHeight="1" x14ac:dyDescent="0.2">
      <c r="A4" s="281" t="s">
        <v>157</v>
      </c>
      <c r="B4" s="426"/>
      <c r="C4" s="426"/>
      <c r="D4" s="426"/>
      <c r="E4" s="426"/>
      <c r="F4" s="67"/>
    </row>
    <row r="5" spans="1:8" ht="14.45" customHeight="1" x14ac:dyDescent="0.2">
      <c r="A5" s="281" t="s">
        <v>158</v>
      </c>
      <c r="B5" s="428"/>
      <c r="C5" s="429"/>
      <c r="D5" s="429"/>
      <c r="E5" s="430"/>
      <c r="F5" s="67"/>
    </row>
    <row r="6" spans="1:8" ht="14.45" customHeight="1" x14ac:dyDescent="0.2">
      <c r="A6" s="281" t="s">
        <v>159</v>
      </c>
      <c r="B6" s="381"/>
      <c r="C6" s="382"/>
      <c r="D6" s="382"/>
      <c r="E6" s="383"/>
    </row>
    <row r="7" spans="1:8" ht="14.45" customHeight="1" x14ac:dyDescent="0.2">
      <c r="F7" s="50"/>
    </row>
    <row r="8" spans="1:8" ht="14.45" customHeight="1" x14ac:dyDescent="0.2">
      <c r="A8" s="52"/>
      <c r="B8" s="282" t="s">
        <v>160</v>
      </c>
      <c r="C8" s="282" t="s">
        <v>160</v>
      </c>
      <c r="D8" s="283" t="s">
        <v>161</v>
      </c>
      <c r="F8" s="50"/>
    </row>
    <row r="9" spans="1:8" ht="14.45" customHeight="1" thickBot="1" x14ac:dyDescent="0.25">
      <c r="A9" s="53"/>
      <c r="B9" s="284" t="s">
        <v>162</v>
      </c>
      <c r="C9" s="285" t="s">
        <v>163</v>
      </c>
      <c r="D9" s="286"/>
      <c r="F9" s="50"/>
    </row>
    <row r="10" spans="1:8" ht="14.45" customHeight="1" x14ac:dyDescent="0.2">
      <c r="A10" s="289" t="s">
        <v>164</v>
      </c>
      <c r="B10" s="193"/>
      <c r="C10" s="193"/>
      <c r="D10" s="193"/>
      <c r="F10" s="50"/>
      <c r="G10" s="271" t="s">
        <v>165</v>
      </c>
      <c r="H10" s="272" t="s">
        <v>126</v>
      </c>
    </row>
    <row r="11" spans="1:8" ht="14.45" customHeight="1" x14ac:dyDescent="0.2">
      <c r="A11" s="58"/>
      <c r="B11" s="55"/>
      <c r="C11" s="56"/>
      <c r="D11" s="56"/>
      <c r="F11" s="50"/>
      <c r="G11" s="40"/>
      <c r="H11" s="41"/>
    </row>
    <row r="12" spans="1:8" ht="14.45" customHeight="1" x14ac:dyDescent="0.2">
      <c r="A12" s="59"/>
      <c r="B12" s="287" t="s">
        <v>162</v>
      </c>
      <c r="C12" s="290" t="s">
        <v>166</v>
      </c>
      <c r="D12" s="290" t="s">
        <v>161</v>
      </c>
      <c r="F12" s="50"/>
      <c r="G12" s="40"/>
      <c r="H12" s="41"/>
    </row>
    <row r="13" spans="1:8" ht="14.45" customHeight="1" x14ac:dyDescent="0.2">
      <c r="A13" s="289" t="s">
        <v>167</v>
      </c>
      <c r="B13" s="288">
        <v>0</v>
      </c>
      <c r="C13" s="54"/>
      <c r="D13" s="54"/>
      <c r="F13" s="50"/>
      <c r="G13" s="40"/>
      <c r="H13" s="41"/>
    </row>
    <row r="14" spans="1:8" ht="14.45" customHeight="1" x14ac:dyDescent="0.2">
      <c r="A14" s="289" t="s">
        <v>168</v>
      </c>
      <c r="B14" s="288">
        <v>0</v>
      </c>
      <c r="C14" s="54"/>
      <c r="D14" s="54"/>
      <c r="F14" s="50"/>
      <c r="G14" s="42"/>
      <c r="H14" s="43"/>
    </row>
    <row r="15" spans="1:8" ht="14.45" customHeight="1" x14ac:dyDescent="0.2">
      <c r="A15" s="128"/>
      <c r="G15" s="44"/>
      <c r="H15" s="45"/>
    </row>
    <row r="16" spans="1:8" ht="14.45" customHeight="1" x14ac:dyDescent="0.2">
      <c r="A16" s="427" t="s">
        <v>124</v>
      </c>
      <c r="B16" s="247" t="s">
        <v>169</v>
      </c>
      <c r="C16" s="247" t="s">
        <v>169</v>
      </c>
      <c r="D16" s="247" t="s">
        <v>170</v>
      </c>
      <c r="E16" s="247" t="s">
        <v>171</v>
      </c>
      <c r="G16" s="246" t="s">
        <v>75</v>
      </c>
      <c r="H16" s="242">
        <f>SUM(H11:H15)</f>
        <v>0</v>
      </c>
    </row>
    <row r="17" spans="1:8" ht="14.45" customHeight="1" x14ac:dyDescent="0.2">
      <c r="A17" s="427"/>
      <c r="B17" s="248" t="s">
        <v>172</v>
      </c>
      <c r="C17" s="248" t="s">
        <v>173</v>
      </c>
      <c r="D17" s="248" t="s">
        <v>62</v>
      </c>
      <c r="E17" s="249" t="s">
        <v>174</v>
      </c>
      <c r="G17" s="38"/>
      <c r="H17" s="39"/>
    </row>
    <row r="18" spans="1:8" ht="14.45" customHeight="1" x14ac:dyDescent="0.2">
      <c r="A18" s="250" t="s">
        <v>175</v>
      </c>
      <c r="B18" s="68"/>
      <c r="C18" s="241">
        <f>H16</f>
        <v>0</v>
      </c>
      <c r="D18" s="263">
        <f>(B18*$D$10*($B$10+$C$10))+C18</f>
        <v>0</v>
      </c>
      <c r="E18" s="264" t="str">
        <f t="shared" ref="E18:E34" si="0">IF($B$10=0,"",D18/$B$10)</f>
        <v/>
      </c>
      <c r="G18" s="273" t="s">
        <v>176</v>
      </c>
      <c r="H18" s="274" t="s">
        <v>126</v>
      </c>
    </row>
    <row r="19" spans="1:8" ht="14.45" customHeight="1" x14ac:dyDescent="0.2">
      <c r="A19" s="251" t="s">
        <v>177</v>
      </c>
      <c r="B19" s="68"/>
      <c r="C19" s="68"/>
      <c r="D19" s="263">
        <f>(B19*$D$10*($B$10+$C$10))+C19</f>
        <v>0</v>
      </c>
      <c r="E19" s="264" t="str">
        <f t="shared" si="0"/>
        <v/>
      </c>
      <c r="F19" s="50"/>
      <c r="G19" s="275" t="s">
        <v>178</v>
      </c>
      <c r="H19" s="276"/>
    </row>
    <row r="20" spans="1:8" ht="14.45" customHeight="1" x14ac:dyDescent="0.2">
      <c r="A20" s="251" t="s">
        <v>64</v>
      </c>
      <c r="B20" s="68">
        <v>7</v>
      </c>
      <c r="C20" s="68"/>
      <c r="D20" s="263">
        <f>(B20*$D$10*($B$10+$C$10))+C20</f>
        <v>0</v>
      </c>
      <c r="E20" s="264" t="str">
        <f t="shared" si="0"/>
        <v/>
      </c>
      <c r="F20" s="50"/>
      <c r="G20" s="40"/>
      <c r="H20" s="41"/>
    </row>
    <row r="21" spans="1:8" ht="14.45" customHeight="1" x14ac:dyDescent="0.2">
      <c r="A21" s="251" t="s">
        <v>179</v>
      </c>
      <c r="B21" s="68">
        <v>7</v>
      </c>
      <c r="C21" s="68"/>
      <c r="D21" s="263">
        <f>+B21*(C13*D13+C14*D14)+C21</f>
        <v>0</v>
      </c>
      <c r="E21" s="264" t="str">
        <f t="shared" si="0"/>
        <v/>
      </c>
      <c r="F21" s="50"/>
      <c r="G21" s="40"/>
      <c r="H21" s="41"/>
    </row>
    <row r="22" spans="1:8" ht="14.45" customHeight="1" x14ac:dyDescent="0.2">
      <c r="A22" s="252" t="s">
        <v>65</v>
      </c>
      <c r="B22" s="68">
        <v>1.2</v>
      </c>
      <c r="C22" s="241">
        <f>H25</f>
        <v>0</v>
      </c>
      <c r="D22" s="263">
        <f>(B22*$D$10*($B$10+$C$10))+C22</f>
        <v>0</v>
      </c>
      <c r="E22" s="264" t="str">
        <f t="shared" si="0"/>
        <v/>
      </c>
      <c r="F22" s="50"/>
      <c r="G22" s="40"/>
      <c r="H22" s="41"/>
    </row>
    <row r="23" spans="1:8" ht="14.45" customHeight="1" x14ac:dyDescent="0.2">
      <c r="A23" s="251" t="s">
        <v>180</v>
      </c>
      <c r="B23" s="68"/>
      <c r="C23" s="68"/>
      <c r="D23" s="263">
        <f>(B23*$D$10*($B$10+$C$10))+C23</f>
        <v>0</v>
      </c>
      <c r="E23" s="264" t="str">
        <f t="shared" si="0"/>
        <v/>
      </c>
      <c r="F23" s="50"/>
      <c r="G23" s="40"/>
      <c r="H23" s="41"/>
    </row>
    <row r="24" spans="1:8" ht="14.45" customHeight="1" x14ac:dyDescent="0.2">
      <c r="A24" s="251" t="s">
        <v>181</v>
      </c>
      <c r="B24" s="68"/>
      <c r="C24" s="68"/>
      <c r="D24" s="263">
        <f>(B24*$D$10*($B$10+$C$10))+C24</f>
        <v>0</v>
      </c>
      <c r="E24" s="264" t="str">
        <f t="shared" si="0"/>
        <v/>
      </c>
      <c r="F24" s="50"/>
      <c r="G24" s="40"/>
      <c r="H24" s="41"/>
    </row>
    <row r="25" spans="1:8" ht="14.45" customHeight="1" x14ac:dyDescent="0.2">
      <c r="A25" s="253" t="s">
        <v>67</v>
      </c>
      <c r="B25" s="68">
        <v>2.7</v>
      </c>
      <c r="C25" s="241">
        <f>H35</f>
        <v>0</v>
      </c>
      <c r="D25" s="263">
        <f>(B25*$D$10*($B$10+$C$10))+C25</f>
        <v>0</v>
      </c>
      <c r="E25" s="264" t="str">
        <f t="shared" si="0"/>
        <v/>
      </c>
      <c r="F25" s="50"/>
      <c r="G25" s="246" t="s">
        <v>75</v>
      </c>
      <c r="H25" s="243">
        <f>SUM(H20:H24)</f>
        <v>0</v>
      </c>
    </row>
    <row r="26" spans="1:8" ht="14.45" customHeight="1" x14ac:dyDescent="0.2">
      <c r="A26" s="251" t="s">
        <v>182</v>
      </c>
      <c r="B26" s="68">
        <v>10</v>
      </c>
      <c r="C26" s="68"/>
      <c r="D26" s="263">
        <f>(B26*$D$10*($B$10+$C$10))+C26</f>
        <v>0</v>
      </c>
      <c r="E26" s="264" t="str">
        <f t="shared" si="0"/>
        <v/>
      </c>
      <c r="F26" s="50"/>
      <c r="G26" s="46"/>
      <c r="H26" s="47"/>
    </row>
    <row r="27" spans="1:8" ht="14.45" customHeight="1" x14ac:dyDescent="0.2">
      <c r="A27" s="251" t="s">
        <v>183</v>
      </c>
      <c r="B27" s="68">
        <v>10</v>
      </c>
      <c r="C27" s="68"/>
      <c r="D27" s="263">
        <f>B27*($D$13*$C$13+$C$14*$D$14)+C27</f>
        <v>0</v>
      </c>
      <c r="E27" s="264" t="str">
        <f t="shared" si="0"/>
        <v/>
      </c>
      <c r="F27" s="50"/>
      <c r="G27" s="277" t="s">
        <v>184</v>
      </c>
      <c r="H27" s="274" t="s">
        <v>126</v>
      </c>
    </row>
    <row r="28" spans="1:8" ht="14.45" customHeight="1" x14ac:dyDescent="0.2">
      <c r="A28" s="251" t="s">
        <v>185</v>
      </c>
      <c r="B28" s="68"/>
      <c r="C28" s="68"/>
      <c r="D28" s="263">
        <f t="shared" ref="D28:D34" si="1">(B28*$D$10*($B$10+$C$10))+C28</f>
        <v>0</v>
      </c>
      <c r="E28" s="264" t="str">
        <f t="shared" si="0"/>
        <v/>
      </c>
      <c r="F28" s="60"/>
      <c r="G28" s="278" t="s">
        <v>186</v>
      </c>
      <c r="H28" s="279"/>
    </row>
    <row r="29" spans="1:8" ht="14.45" customHeight="1" x14ac:dyDescent="0.2">
      <c r="A29" s="251" t="s">
        <v>187</v>
      </c>
      <c r="B29" s="68"/>
      <c r="C29" s="68"/>
      <c r="D29" s="263">
        <f t="shared" si="1"/>
        <v>0</v>
      </c>
      <c r="E29" s="264" t="str">
        <f t="shared" si="0"/>
        <v/>
      </c>
      <c r="F29" s="60"/>
      <c r="G29" s="40"/>
      <c r="H29" s="41"/>
    </row>
    <row r="30" spans="1:8" ht="14.45" customHeight="1" x14ac:dyDescent="0.2">
      <c r="A30" s="251" t="s">
        <v>188</v>
      </c>
      <c r="B30" s="68"/>
      <c r="C30" s="68"/>
      <c r="D30" s="263">
        <f t="shared" si="1"/>
        <v>0</v>
      </c>
      <c r="E30" s="264" t="str">
        <f t="shared" si="0"/>
        <v/>
      </c>
      <c r="F30" s="50"/>
      <c r="G30" s="40"/>
      <c r="H30" s="41"/>
    </row>
    <row r="31" spans="1:8" ht="14.45" customHeight="1" x14ac:dyDescent="0.2">
      <c r="A31" s="251" t="s">
        <v>189</v>
      </c>
      <c r="B31" s="69"/>
      <c r="C31" s="68"/>
      <c r="D31" s="263">
        <f t="shared" si="1"/>
        <v>0</v>
      </c>
      <c r="E31" s="264" t="str">
        <f t="shared" si="0"/>
        <v/>
      </c>
      <c r="F31" s="50"/>
      <c r="G31" s="40"/>
      <c r="H31" s="41"/>
    </row>
    <row r="32" spans="1:8" ht="14.45" customHeight="1" x14ac:dyDescent="0.2">
      <c r="A32" s="251" t="s">
        <v>190</v>
      </c>
      <c r="B32" s="68"/>
      <c r="C32" s="68"/>
      <c r="D32" s="263">
        <f t="shared" si="1"/>
        <v>0</v>
      </c>
      <c r="E32" s="264" t="str">
        <f t="shared" si="0"/>
        <v/>
      </c>
      <c r="F32" s="50"/>
      <c r="G32" s="40"/>
      <c r="H32" s="41"/>
    </row>
    <row r="33" spans="1:8" ht="14.45" customHeight="1" x14ac:dyDescent="0.2">
      <c r="A33" s="251" t="s">
        <v>272</v>
      </c>
      <c r="B33" s="68"/>
      <c r="C33" s="68"/>
      <c r="D33" s="263">
        <f t="shared" si="1"/>
        <v>0</v>
      </c>
      <c r="E33" s="264"/>
      <c r="F33" s="50"/>
      <c r="G33" s="40"/>
      <c r="H33" s="41"/>
    </row>
    <row r="34" spans="1:8" ht="14.45" customHeight="1" x14ac:dyDescent="0.2">
      <c r="A34" s="68" t="s">
        <v>191</v>
      </c>
      <c r="B34" s="68"/>
      <c r="C34" s="68"/>
      <c r="D34" s="263">
        <f t="shared" si="1"/>
        <v>0</v>
      </c>
      <c r="E34" s="264" t="str">
        <f t="shared" si="0"/>
        <v/>
      </c>
      <c r="F34" s="60"/>
      <c r="G34" s="40"/>
      <c r="H34" s="41"/>
    </row>
    <row r="35" spans="1:8" ht="14.45" customHeight="1" thickBot="1" x14ac:dyDescent="0.25">
      <c r="A35" s="251" t="s">
        <v>277</v>
      </c>
      <c r="B35" s="68"/>
      <c r="C35" s="412">
        <v>0.1</v>
      </c>
      <c r="D35" s="263">
        <f>C35*(D41+D42)</f>
        <v>0</v>
      </c>
      <c r="E35" s="264"/>
      <c r="F35" s="60"/>
      <c r="G35" s="280" t="s">
        <v>75</v>
      </c>
      <c r="H35" s="244">
        <f>SUM(H29:H34)</f>
        <v>0</v>
      </c>
    </row>
    <row r="36" spans="1:8" ht="14.45" customHeight="1" x14ac:dyDescent="0.2">
      <c r="A36" s="269"/>
      <c r="B36" s="269"/>
      <c r="C36" s="254" t="s">
        <v>62</v>
      </c>
      <c r="D36" s="255">
        <f>SUM(D18:D35)</f>
        <v>0</v>
      </c>
      <c r="E36" s="256" t="str">
        <f>IF($B$10=0,"",D36/$B$10)</f>
        <v/>
      </c>
      <c r="F36" s="50"/>
    </row>
    <row r="37" spans="1:8" ht="14.45" customHeight="1" x14ac:dyDescent="0.2">
      <c r="C37" s="64"/>
      <c r="D37" s="198"/>
      <c r="E37" s="66"/>
      <c r="F37" s="50"/>
    </row>
    <row r="38" spans="1:8" ht="14.45" customHeight="1" x14ac:dyDescent="0.2">
      <c r="C38" s="64"/>
      <c r="D38" s="65"/>
      <c r="E38" s="66"/>
      <c r="F38" s="50"/>
    </row>
    <row r="39" spans="1:8" ht="14.45" customHeight="1" x14ac:dyDescent="0.2">
      <c r="A39" s="427" t="s">
        <v>125</v>
      </c>
      <c r="B39" s="194"/>
      <c r="C39" s="194"/>
      <c r="D39" s="247" t="s">
        <v>170</v>
      </c>
      <c r="E39" s="247" t="s">
        <v>171</v>
      </c>
      <c r="F39" s="50"/>
    </row>
    <row r="40" spans="1:8" ht="14.45" customHeight="1" x14ac:dyDescent="0.2">
      <c r="A40" s="427"/>
      <c r="B40" s="257" t="s">
        <v>160</v>
      </c>
      <c r="C40" s="258" t="s">
        <v>192</v>
      </c>
      <c r="D40" s="248" t="s">
        <v>62</v>
      </c>
      <c r="E40" s="249" t="s">
        <v>193</v>
      </c>
      <c r="F40" s="50"/>
    </row>
    <row r="41" spans="1:8" ht="14.45" customHeight="1" x14ac:dyDescent="0.2">
      <c r="A41" s="261" t="s">
        <v>194</v>
      </c>
      <c r="B41" s="195"/>
      <c r="C41" s="196"/>
      <c r="D41" s="267">
        <f>B41*C41</f>
        <v>0</v>
      </c>
      <c r="E41" s="262">
        <f>+C41</f>
        <v>0</v>
      </c>
      <c r="F41" s="50"/>
    </row>
    <row r="42" spans="1:8" ht="14.45" customHeight="1" x14ac:dyDescent="0.2">
      <c r="A42" s="261" t="s">
        <v>195</v>
      </c>
      <c r="B42" s="199" t="str">
        <f>IF(B41=0,"",B10-B41)</f>
        <v/>
      </c>
      <c r="C42" s="70"/>
      <c r="D42" s="268">
        <f>IF(B42="",0,B42*C42)</f>
        <v>0</v>
      </c>
      <c r="E42" s="262">
        <f>+C42</f>
        <v>0</v>
      </c>
      <c r="F42" s="50"/>
    </row>
    <row r="43" spans="1:8" ht="14.45" customHeight="1" x14ac:dyDescent="0.2">
      <c r="A43" s="261"/>
      <c r="B43" s="265" t="s">
        <v>172</v>
      </c>
      <c r="C43" s="266" t="s">
        <v>196</v>
      </c>
      <c r="D43" s="269"/>
      <c r="E43" s="270"/>
      <c r="F43" s="50"/>
    </row>
    <row r="44" spans="1:8" ht="14.45" customHeight="1" x14ac:dyDescent="0.2">
      <c r="A44" s="262" t="s">
        <v>197</v>
      </c>
      <c r="B44" s="70"/>
      <c r="C44" s="70"/>
      <c r="D44" s="268">
        <f>B44*D$10*B$10+C44</f>
        <v>0</v>
      </c>
      <c r="E44" s="262" t="str">
        <f>IF($B$10="","",D44/$B$10)</f>
        <v/>
      </c>
      <c r="F44" s="50"/>
    </row>
    <row r="45" spans="1:8" ht="14.45" customHeight="1" x14ac:dyDescent="0.2">
      <c r="A45" s="70" t="s">
        <v>198</v>
      </c>
      <c r="B45" s="70"/>
      <c r="C45" s="70"/>
      <c r="D45" s="268">
        <f>B45*D$10*B$10+C45</f>
        <v>0</v>
      </c>
      <c r="E45" s="262" t="str">
        <f>IF($B$10="","",D45/$B$10)</f>
        <v/>
      </c>
      <c r="F45" s="50"/>
    </row>
    <row r="46" spans="1:8" ht="14.45" customHeight="1" x14ac:dyDescent="0.2">
      <c r="A46" s="269"/>
      <c r="B46" s="269"/>
      <c r="C46" s="254" t="s">
        <v>62</v>
      </c>
      <c r="D46" s="259">
        <f>SUM(D41:D45)</f>
        <v>0</v>
      </c>
      <c r="E46" s="260" t="str">
        <f>IF(B10="","",+D46/B10)</f>
        <v/>
      </c>
      <c r="F46" s="50"/>
    </row>
    <row r="47" spans="1:8" ht="14.45" customHeight="1" x14ac:dyDescent="0.2">
      <c r="C47" s="64"/>
      <c r="D47" s="49"/>
      <c r="E47" s="57"/>
      <c r="F47" s="50"/>
    </row>
    <row r="48" spans="1:8" ht="14.45" customHeight="1" x14ac:dyDescent="0.2">
      <c r="B48" s="434"/>
      <c r="C48" s="434"/>
      <c r="D48" s="224" t="s">
        <v>164</v>
      </c>
      <c r="E48" s="225" t="s">
        <v>199</v>
      </c>
      <c r="F48" s="50"/>
    </row>
    <row r="49" spans="1:6" ht="14.45" customHeight="1" x14ac:dyDescent="0.2">
      <c r="B49" s="435" t="s">
        <v>125</v>
      </c>
      <c r="C49" s="435"/>
      <c r="D49" s="226">
        <f>+D46</f>
        <v>0</v>
      </c>
      <c r="E49" s="227" t="str">
        <f>+E46</f>
        <v/>
      </c>
      <c r="F49" s="50"/>
    </row>
    <row r="50" spans="1:6" ht="14.45" customHeight="1" x14ac:dyDescent="0.2">
      <c r="B50" s="436" t="s">
        <v>200</v>
      </c>
      <c r="C50" s="436"/>
      <c r="D50" s="228">
        <f>+D36</f>
        <v>0</v>
      </c>
      <c r="E50" s="230" t="str">
        <f>+E36</f>
        <v/>
      </c>
    </row>
    <row r="51" spans="1:6" ht="14.45" customHeight="1" x14ac:dyDescent="0.2">
      <c r="B51" s="433" t="s">
        <v>201</v>
      </c>
      <c r="C51" s="433"/>
      <c r="D51" s="229">
        <f>D49-D50</f>
        <v>0</v>
      </c>
      <c r="E51" s="231" t="str">
        <f>IF(B10="","",D51/B10)</f>
        <v/>
      </c>
    </row>
    <row r="52" spans="1:6" ht="14.45" customHeight="1" x14ac:dyDescent="0.2">
      <c r="A52" s="49"/>
      <c r="B52" s="129"/>
      <c r="C52" s="130"/>
    </row>
    <row r="53" spans="1:6" ht="14.45" customHeight="1" x14ac:dyDescent="0.2">
      <c r="D53" s="197" t="str">
        <f>IF(D51&lt;0,"Déficit : " &amp; - D51 &amp; " €",IF(D51&gt;0,"Excédent : "&amp; D51&amp;" €, soit "&amp;ROUND(D51/D50*100,2)&amp;" % du coût de revient","Equilibre"))</f>
        <v>Equilibre</v>
      </c>
    </row>
    <row r="54" spans="1:6" ht="14.45" customHeight="1" x14ac:dyDescent="0.2"/>
  </sheetData>
  <mergeCells count="9">
    <mergeCell ref="B51:C51"/>
    <mergeCell ref="B3:E3"/>
    <mergeCell ref="B4:E4"/>
    <mergeCell ref="B5:E5"/>
    <mergeCell ref="A16:A17"/>
    <mergeCell ref="A39:A40"/>
    <mergeCell ref="B48:C48"/>
    <mergeCell ref="B49:C49"/>
    <mergeCell ref="B50:C50"/>
  </mergeCells>
  <conditionalFormatting sqref="D53">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43142D25402E49AA309ACD529B9FEC" ma:contentTypeVersion="12" ma:contentTypeDescription="Crée un document." ma:contentTypeScope="" ma:versionID="b9f1db60b6c009e13733530b8fae7fad">
  <xsd:schema xmlns:xsd="http://www.w3.org/2001/XMLSchema" xmlns:xs="http://www.w3.org/2001/XMLSchema" xmlns:p="http://schemas.microsoft.com/office/2006/metadata/properties" xmlns:ns2="103f2e6f-8847-49db-ac32-7f1e769df740" xmlns:ns3="a29f7548-1b70-406b-a62e-b47cb579742f" targetNamespace="http://schemas.microsoft.com/office/2006/metadata/properties" ma:root="true" ma:fieldsID="0da57111b8aab46de534d65d394e01bd" ns2:_="" ns3:_="">
    <xsd:import namespace="103f2e6f-8847-49db-ac32-7f1e769df740"/>
    <xsd:import namespace="a29f7548-1b70-406b-a62e-b47cb57974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f2e6f-8847-49db-ac32-7f1e769df7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9f7548-1b70-406b-a62e-b47cb579742f"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D1395D-544A-4090-A2AB-55E3078CD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f2e6f-8847-49db-ac32-7f1e769df740"/>
    <ds:schemaRef ds:uri="a29f7548-1b70-406b-a62e-b47cb5797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0F84AE-C72E-4F7C-BE90-4A37841DD10F}">
  <ds:schemaRefs>
    <ds:schemaRef ds:uri="http://schemas.microsoft.com/sharepoint/v3/contenttype/forms"/>
  </ds:schemaRefs>
</ds:datastoreItem>
</file>

<file path=customXml/itemProps3.xml><?xml version="1.0" encoding="utf-8"?>
<ds:datastoreItem xmlns:ds="http://schemas.openxmlformats.org/officeDocument/2006/customXml" ds:itemID="{CC47CCF4-2834-4F30-BAE2-42EFBC3B20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7</vt:i4>
      </vt:variant>
    </vt:vector>
  </HeadingPairs>
  <TitlesOfParts>
    <vt:vector size="18" baseType="lpstr">
      <vt:lpstr>Mode d'emploi</vt:lpstr>
      <vt:lpstr>Infos prépa Activité d'année</vt:lpstr>
      <vt:lpstr>ACTIVITES D'ANNEE</vt:lpstr>
      <vt:lpstr>Infos prepa Fonctionnement</vt:lpstr>
      <vt:lpstr>FONCTIONNEMENT</vt:lpstr>
      <vt:lpstr>Camp d'été 1</vt:lpstr>
      <vt:lpstr>Camp d'été 2</vt:lpstr>
      <vt:lpstr>Camp d'été 3</vt:lpstr>
      <vt:lpstr>Camp d'été 4</vt:lpstr>
      <vt:lpstr>CUMUL CAMPS</vt:lpstr>
      <vt:lpstr>Budget Prévisionnel de l'année</vt:lpstr>
      <vt:lpstr>'Budget Prévisionnel de l''année'!Excel_BuiltIn_Print_Area</vt:lpstr>
      <vt:lpstr>'Camp d''été 1'!Zone_d_impression</vt:lpstr>
      <vt:lpstr>'Camp d''été 2'!Zone_d_impression</vt:lpstr>
      <vt:lpstr>'Camp d''été 3'!Zone_d_impression</vt:lpstr>
      <vt:lpstr>'Camp d''été 4'!Zone_d_impression</vt:lpstr>
      <vt:lpstr>'CUMUL CAMPS'!Zone_d_impression</vt:lpstr>
      <vt:lpstr>'Infos prépa Activité d''année'!Zone_d_impression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EEDF Fred SALVAN</dc:creator>
  <cp:keywords/>
  <dc:description/>
  <cp:lastModifiedBy>EEDF - Fred Salvan</cp:lastModifiedBy>
  <cp:revision/>
  <cp:lastPrinted>2024-06-05T07:13:53Z</cp:lastPrinted>
  <dcterms:created xsi:type="dcterms:W3CDTF">2013-11-21T10:48:48Z</dcterms:created>
  <dcterms:modified xsi:type="dcterms:W3CDTF">2024-06-05T09:40:43Z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0x010100E743142D25402E49AA309ACD529B9FEC</vt:lpwstr>
  </property>
</Properties>
</file>